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276" windowWidth="29460" windowHeight="27120" tabRatio="361" activeTab="1"/>
  </bookViews>
  <sheets>
    <sheet name="T4-20%" sheetId="1" r:id="rId1"/>
    <sheet name="T3-5%" sheetId="2" r:id="rId2"/>
    <sheet name="T2" sheetId="3" r:id="rId3"/>
    <sheet name="T1 1-10-30" sheetId="4" r:id="rId4"/>
  </sheets>
  <definedNames>
    <definedName name="_xlnm.Print_Area" localSheetId="2">'T2'!$A$1:$H$34</definedName>
  </definedNames>
  <calcPr fullCalcOnLoad="1"/>
</workbook>
</file>

<file path=xl/sharedStrings.xml><?xml version="1.0" encoding="utf-8"?>
<sst xmlns="http://schemas.openxmlformats.org/spreadsheetml/2006/main" count="160" uniqueCount="86">
  <si>
    <t>Zinsen p=0,1</t>
  </si>
  <si>
    <t>∆(B-C)</t>
  </si>
  <si>
    <t>Kurs p in q</t>
  </si>
  <si>
    <t>Kurs q in p</t>
  </si>
  <si>
    <t>Zins eff+Kurs p in q</t>
  </si>
  <si>
    <t>Zins% effektiv</t>
  </si>
  <si>
    <t>∆(B-H)</t>
  </si>
  <si>
    <t>Formel</t>
  </si>
  <si>
    <t>in Zahlen für Rechnung</t>
  </si>
  <si>
    <t>Kurs</t>
  </si>
  <si>
    <t>für 100 GE</t>
  </si>
  <si>
    <t>x+x*p=y+y*q</t>
  </si>
  <si>
    <t>x*(1+p)=y*(1+q)</t>
  </si>
  <si>
    <t>10% zu 5%</t>
  </si>
  <si>
    <t>x=(y*(1+q)/(1+p)</t>
  </si>
  <si>
    <t>10% zu 20%</t>
  </si>
  <si>
    <t>Zinsertrag</t>
  </si>
  <si>
    <t>Ges.ertrag</t>
  </si>
  <si>
    <t>x*p</t>
  </si>
  <si>
    <t>x*0,05</t>
  </si>
  <si>
    <t>x+(x*p)</t>
  </si>
  <si>
    <t>Zahlen/Rechnung</t>
  </si>
  <si>
    <t>Vorschuß</t>
  </si>
  <si>
    <t>Rückz. Anleihe</t>
  </si>
  <si>
    <t>Gesamtbetrag</t>
  </si>
  <si>
    <t>Ges. abz. Vorschuß(=rein)</t>
  </si>
  <si>
    <t>1 Jahr 10%</t>
  </si>
  <si>
    <t>2 Jahre 10%</t>
  </si>
  <si>
    <t>20 Jahre 10%</t>
  </si>
  <si>
    <t>30 Jahre 10%</t>
  </si>
  <si>
    <t>Fehlt</t>
  </si>
  <si>
    <t>1 Jahr 5%</t>
  </si>
  <si>
    <t>2 Jahre 5%</t>
  </si>
  <si>
    <t>20 Jahre 5%</t>
  </si>
  <si>
    <t>30 Jahre 5%</t>
  </si>
  <si>
    <t>Kurs:</t>
  </si>
  <si>
    <t>x=y*(1+q)/(1+p)</t>
  </si>
  <si>
    <t>Original</t>
  </si>
  <si>
    <t>x=y*(1+q*t)/(1+p*t)</t>
  </si>
  <si>
    <t>t = Laufzeit</t>
  </si>
  <si>
    <t>Ergebnis =</t>
  </si>
  <si>
    <r>
      <t xml:space="preserve">Laufzeit
</t>
    </r>
    <r>
      <rPr>
        <sz val="12"/>
        <color indexed="12"/>
        <rFont val="Source Sans Pro Semibold"/>
        <family val="0"/>
      </rPr>
      <t>1 Jahr</t>
    </r>
  </si>
  <si>
    <t>Geldmarkt 
Referenz</t>
  </si>
  <si>
    <t>Kurs A1
(Preis)</t>
  </si>
  <si>
    <t>Nenn-
wert</t>
  </si>
  <si>
    <t>Kurs A2 
(Preis)</t>
  </si>
  <si>
    <t>A1 real-z'</t>
  </si>
  <si>
    <t>A2 real-z'</t>
  </si>
  <si>
    <t>C vor 
(Zyklus 1)</t>
  </si>
  <si>
    <t>z'</t>
  </si>
  <si>
    <t>100*F3/E2</t>
  </si>
  <si>
    <t>100*H3/G2</t>
  </si>
  <si>
    <t>z' in %</t>
  </si>
  <si>
    <t>C nach Zyklus 1</t>
  </si>
  <si>
    <t>Ertrag (z)</t>
  </si>
  <si>
    <t>Diff.Ertrag</t>
  </si>
  <si>
    <t>Diff.Kurs</t>
  </si>
  <si>
    <t>Summe 
C+z±Kurs</t>
  </si>
  <si>
    <r>
      <t xml:space="preserve">Laufzeit
</t>
    </r>
    <r>
      <rPr>
        <sz val="12"/>
        <color indexed="12"/>
        <rFont val="Source Sans Pro Semibold"/>
        <family val="0"/>
      </rPr>
      <t>10 Jahre</t>
    </r>
  </si>
  <si>
    <t>C nach Zyklus 10</t>
  </si>
  <si>
    <r>
      <t xml:space="preserve">Laufzeit
</t>
    </r>
    <r>
      <rPr>
        <sz val="12"/>
        <color indexed="12"/>
        <rFont val="Source Sans Pro Semibold"/>
        <family val="0"/>
      </rPr>
      <t>30 Jahre</t>
    </r>
  </si>
  <si>
    <t>C nach Zyklus 30</t>
  </si>
  <si>
    <t>x=100*(1+0,1*30)/(1+0,05*30)</t>
  </si>
  <si>
    <t>=</t>
  </si>
  <si>
    <t>Referenz (p)</t>
  </si>
  <si>
    <t>5%er (q)</t>
  </si>
  <si>
    <t>y in x 
x=y*(1+q)/(1+p)</t>
  </si>
  <si>
    <t>20%er (r)</t>
  </si>
  <si>
    <t>x in y 
y=x*(1+p)/(1+q)</t>
  </si>
  <si>
    <t>z in x 
x=z*(1+r)/(1+p)</t>
  </si>
  <si>
    <t>x in z
z=x*(1+p)/(1+r)</t>
  </si>
  <si>
    <t>Ausgleich 
x*(1+p)=y*(1+q)</t>
  </si>
  <si>
    <t>Ausgleich 
x*(1+p)=z*(1+r)</t>
  </si>
  <si>
    <t>A1,2 … effektiv</t>
  </si>
  <si>
    <t>Zinsen q=0,05</t>
  </si>
  <si>
    <t>Cx</t>
  </si>
  <si>
    <t>fehlen</t>
  </si>
  <si>
    <t>effektiv</t>
  </si>
  <si>
    <t>fehlen wie E</t>
  </si>
  <si>
    <t>effektiv/Jahr LZ</t>
  </si>
  <si>
    <t>Kontrolle
100/K2</t>
  </si>
  <si>
    <t>Kontrolle
100/G2</t>
  </si>
  <si>
    <t>C(x) … Nennwert  
NW</t>
  </si>
  <si>
    <t>p(x), q(y) … 
Zinsfuß</t>
  </si>
  <si>
    <t>x/y (30 Jahre) = 100*(1+0,1*30)/
(1+0,05*30)</t>
  </si>
  <si>
    <t>Zinsen r=0,2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</si>
</sst>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00000000"/>
  </numFmts>
  <fonts count="10">
    <font>
      <sz val="12"/>
      <name val="Source Sans Pro Light"/>
      <family val="0"/>
    </font>
    <font>
      <sz val="10"/>
      <name val="Arial"/>
      <family val="0"/>
    </font>
    <font>
      <b/>
      <sz val="12"/>
      <name val="Source Sans Pro Light"/>
      <family val="0"/>
    </font>
    <font>
      <sz val="12"/>
      <color indexed="12"/>
      <name val="Source Sans Pro Semibold"/>
      <family val="0"/>
    </font>
    <font>
      <sz val="12"/>
      <color indexed="10"/>
      <name val="Source Sans Pro Light"/>
      <family val="0"/>
    </font>
    <font>
      <sz val="12"/>
      <color indexed="20"/>
      <name val="Source Sans Pro Light"/>
      <family val="0"/>
    </font>
    <font>
      <u val="single"/>
      <sz val="24"/>
      <color indexed="12"/>
      <name val="Source Sans Pro Light"/>
      <family val="0"/>
    </font>
    <font>
      <u val="single"/>
      <sz val="24"/>
      <color indexed="61"/>
      <name val="Source Sans Pro Light"/>
      <family val="0"/>
    </font>
    <font>
      <sz val="12"/>
      <color indexed="10"/>
      <name val="Source Sans Pro Semibold"/>
      <family val="0"/>
    </font>
    <font>
      <sz val="12"/>
      <name val="Source Sans Pro Semibold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7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wrapText="1"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0" borderId="0" xfId="0" applyAlignment="1">
      <alignment horizontal="right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12" borderId="0" xfId="0" applyFill="1" applyAlignment="1">
      <alignment/>
    </xf>
    <xf numFmtId="0" fontId="8" fillId="0" borderId="0" xfId="0" applyFont="1" applyAlignment="1">
      <alignment/>
    </xf>
    <xf numFmtId="0" fontId="9" fillId="12" borderId="0" xfId="0" applyFont="1" applyFill="1" applyAlignment="1">
      <alignment/>
    </xf>
    <xf numFmtId="0" fontId="0" fillId="12" borderId="0" xfId="0" applyFill="1" applyAlignment="1">
      <alignment wrapText="1"/>
    </xf>
    <xf numFmtId="0" fontId="8" fillId="13" borderId="0" xfId="0" applyFont="1" applyFill="1" applyAlignment="1">
      <alignment/>
    </xf>
    <xf numFmtId="0" fontId="8" fillId="14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200" zoomScaleNormal="200" workbookViewId="0" topLeftCell="A1">
      <pane ySplit="5040" topLeftCell="BM9" activePane="bottomLeft" state="split"/>
      <selection pane="topLeft" activeCell="C3" sqref="C3"/>
      <selection pane="bottomLeft" activeCell="A10" sqref="A10:M41"/>
    </sheetView>
  </sheetViews>
  <sheetFormatPr defaultColWidth="11.00390625" defaultRowHeight="15.75"/>
  <cols>
    <col min="1" max="1" width="3.375" style="0" customWidth="1"/>
    <col min="2" max="2" width="17.25390625" style="0" customWidth="1"/>
    <col min="3" max="3" width="12.00390625" style="0" customWidth="1"/>
    <col min="4" max="4" width="13.25390625" style="0" customWidth="1"/>
    <col min="6" max="6" width="15.00390625" style="0" customWidth="1"/>
    <col min="7" max="7" width="15.625" style="0" customWidth="1"/>
    <col min="8" max="8" width="18.00390625" style="0" customWidth="1"/>
    <col min="9" max="9" width="18.25390625" style="0" customWidth="1"/>
    <col min="10" max="12" width="15.00390625" style="0" customWidth="1"/>
    <col min="13" max="13" width="13.25390625" style="0" customWidth="1"/>
  </cols>
  <sheetData>
    <row r="1" spans="3:13" ht="31.5">
      <c r="C1" t="s">
        <v>64</v>
      </c>
      <c r="D1" t="s">
        <v>65</v>
      </c>
      <c r="E1" t="s">
        <v>67</v>
      </c>
      <c r="F1" s="24" t="s">
        <v>71</v>
      </c>
      <c r="G1" s="24" t="s">
        <v>66</v>
      </c>
      <c r="H1" s="24" t="s">
        <v>68</v>
      </c>
      <c r="I1" s="24" t="s">
        <v>81</v>
      </c>
      <c r="J1" s="24" t="s">
        <v>72</v>
      </c>
      <c r="K1" s="24" t="s">
        <v>69</v>
      </c>
      <c r="L1" s="24" t="s">
        <v>70</v>
      </c>
      <c r="M1" s="24" t="s">
        <v>80</v>
      </c>
    </row>
    <row r="2" spans="2:13" ht="31.5">
      <c r="B2" s="24" t="s">
        <v>82</v>
      </c>
      <c r="C2" s="34">
        <v>100</v>
      </c>
      <c r="D2">
        <f>C2</f>
        <v>100</v>
      </c>
      <c r="E2">
        <f>C2</f>
        <v>100</v>
      </c>
      <c r="G2">
        <f>D2*(1+D3)/(1+C3)</f>
        <v>109.09090909090908</v>
      </c>
      <c r="H2">
        <f>100*(1+C3)/(1+D3)</f>
        <v>91.66666666666669</v>
      </c>
      <c r="I2">
        <f>100/G2</f>
        <v>0.9166666666666667</v>
      </c>
      <c r="K2">
        <f>E2*(1+E3)/(1+C3)</f>
        <v>109.09090909090908</v>
      </c>
      <c r="L2">
        <f>100*(1+C3)/(1+E3)</f>
        <v>91.66666666666669</v>
      </c>
      <c r="M2">
        <f>100/K2</f>
        <v>0.9166666666666667</v>
      </c>
    </row>
    <row r="3" spans="2:5" ht="31.5">
      <c r="B3" s="24" t="s">
        <v>83</v>
      </c>
      <c r="C3" s="38">
        <v>0.1</v>
      </c>
      <c r="D3" s="37">
        <v>0.2</v>
      </c>
      <c r="E3">
        <v>0.2</v>
      </c>
    </row>
    <row r="4" spans="2:5" ht="15.75">
      <c r="B4" t="s">
        <v>73</v>
      </c>
      <c r="C4">
        <f>C2*C3</f>
        <v>10</v>
      </c>
      <c r="D4">
        <f>H2*D3</f>
        <v>18.33333333333334</v>
      </c>
      <c r="E4">
        <f>L2*E3</f>
        <v>18.33333333333334</v>
      </c>
    </row>
    <row r="5" spans="2:13" ht="48">
      <c r="B5" s="24" t="s">
        <v>84</v>
      </c>
      <c r="G5">
        <f>D2*(1+D3*30)/(1+C3*30)</f>
        <v>175</v>
      </c>
      <c r="H5">
        <f>D2*(1+C3*30)/(1+D3*30)</f>
        <v>57.142857142857146</v>
      </c>
      <c r="I5">
        <f>100/G5</f>
        <v>0.5714285714285714</v>
      </c>
      <c r="K5">
        <f>E2*(1+E3*30)/(1+C3*30)</f>
        <v>175</v>
      </c>
      <c r="L5">
        <f>100*(1+C3*30)/(1+E3*30)</f>
        <v>57.142857142857146</v>
      </c>
      <c r="M5">
        <f>100/K5</f>
        <v>0.5714285714285714</v>
      </c>
    </row>
    <row r="9" spans="2:12" ht="15.75">
      <c r="B9" t="s">
        <v>0</v>
      </c>
      <c r="C9" t="s">
        <v>75</v>
      </c>
      <c r="D9" t="s">
        <v>85</v>
      </c>
      <c r="E9" s="29" t="s">
        <v>76</v>
      </c>
      <c r="G9" t="s">
        <v>77</v>
      </c>
      <c r="H9" t="s">
        <v>77</v>
      </c>
      <c r="J9" s="29" t="s">
        <v>78</v>
      </c>
      <c r="L9" t="s">
        <v>79</v>
      </c>
    </row>
    <row r="10" spans="1:13" ht="15.75">
      <c r="A10" s="33"/>
      <c r="B10" s="35">
        <f>$C$3</f>
        <v>0.1</v>
      </c>
      <c r="C10" s="35">
        <f>$C$2</f>
        <v>100</v>
      </c>
      <c r="D10" s="35" t="str">
        <f>$D$3&amp;" (nom)"</f>
        <v>0,2 (nom)</v>
      </c>
      <c r="E10" s="33" t="s">
        <v>1</v>
      </c>
      <c r="F10" s="36" t="s">
        <v>3</v>
      </c>
      <c r="G10" s="33" t="s">
        <v>2</v>
      </c>
      <c r="H10" s="33" t="s">
        <v>5</v>
      </c>
      <c r="I10" s="33" t="s">
        <v>4</v>
      </c>
      <c r="J10" s="33" t="s">
        <v>6</v>
      </c>
      <c r="K10" s="33"/>
      <c r="L10" s="33"/>
      <c r="M10" s="33"/>
    </row>
    <row r="11" spans="1:13" ht="15.75">
      <c r="A11" s="28">
        <v>1</v>
      </c>
      <c r="B11" s="28">
        <f>$C$2*$C$3*A11</f>
        <v>10</v>
      </c>
      <c r="C11" s="30">
        <f>$C$2+$C$2*$C$3</f>
        <v>110</v>
      </c>
      <c r="D11" s="28">
        <f>$C$2*(1+$C$3*A11)/(1+$D$3*A11)-100</f>
        <v>-8.333333333333314</v>
      </c>
      <c r="E11" s="28">
        <f>B11-D11</f>
        <v>18.333333333333314</v>
      </c>
      <c r="F11" s="28">
        <f>$C$2*(1+$D$3*A11)/(1+$C$3*A11)</f>
        <v>109.09090909090908</v>
      </c>
      <c r="G11" s="28">
        <f>$C$2*(1+$C$3*A11)/(1+$D$3*A11)</f>
        <v>91.66666666666669</v>
      </c>
      <c r="H11" s="28">
        <f>G11*$D$3*A11</f>
        <v>18.33333333333334</v>
      </c>
      <c r="I11" s="31">
        <f>G11+H11</f>
        <v>110.00000000000003</v>
      </c>
      <c r="J11" s="28">
        <f>B11-H11</f>
        <v>-8.33333333333334</v>
      </c>
      <c r="K11" s="28"/>
      <c r="L11" s="28">
        <f>G11*$D$3</f>
        <v>18.33333333333334</v>
      </c>
      <c r="M11" s="28"/>
    </row>
    <row r="12" spans="1:12" ht="15.75">
      <c r="A12">
        <v>2</v>
      </c>
      <c r="B12">
        <f>$C$2*$C$3*A12</f>
        <v>20</v>
      </c>
      <c r="C12">
        <f>$C$2+$C$2*$C$3*A12</f>
        <v>120</v>
      </c>
      <c r="D12">
        <f>$C$2*(1+$C$3*A12)/(1+$D$3*A12)-100</f>
        <v>-14.285714285714278</v>
      </c>
      <c r="E12">
        <f>B12-D12</f>
        <v>34.28571428571428</v>
      </c>
      <c r="F12">
        <f>$C$2*(1+$D$3*A12)/(1+$C$3*A12)</f>
        <v>116.66666666666667</v>
      </c>
      <c r="G12">
        <f>$C$2*(1+$C$3*A12)/(1+$D$3*A12)</f>
        <v>85.71428571428572</v>
      </c>
      <c r="H12">
        <f>G12*$D$3*A12</f>
        <v>34.28571428571429</v>
      </c>
      <c r="I12" s="27">
        <f>G12+H12</f>
        <v>120.00000000000001</v>
      </c>
      <c r="J12">
        <f>B12-H12</f>
        <v>-14.285714285714292</v>
      </c>
      <c r="L12" s="28">
        <f aca="true" t="shared" si="0" ref="L12:L40">G12*$D$3</f>
        <v>17.142857142857146</v>
      </c>
    </row>
    <row r="13" spans="1:13" ht="15.75">
      <c r="A13" s="28">
        <v>3</v>
      </c>
      <c r="B13" s="28">
        <f>$C$2*$C$3*A13</f>
        <v>30</v>
      </c>
      <c r="C13" s="30">
        <f>$C$2+$C$2*$C$3*A13</f>
        <v>130</v>
      </c>
      <c r="D13" s="28">
        <f>$C$2*(1+$C$3*A13)/(1+$D$3*A13)-100</f>
        <v>-18.75</v>
      </c>
      <c r="E13" s="28">
        <f>B13-D13</f>
        <v>48.75</v>
      </c>
      <c r="F13" s="28">
        <f>$C$2*(1+$D$3*A13)/(1+$C$3*A13)</f>
        <v>123.07692307692307</v>
      </c>
      <c r="G13" s="28">
        <f>$C$2*(1+$C$3*A13)/(1+$D$3*A13)</f>
        <v>81.25</v>
      </c>
      <c r="H13" s="28">
        <f>G13*$D$3*A13</f>
        <v>48.75</v>
      </c>
      <c r="I13" s="31">
        <f>G13+H13</f>
        <v>130</v>
      </c>
      <c r="J13" s="28">
        <f>B13-H13</f>
        <v>-18.75</v>
      </c>
      <c r="K13" s="28"/>
      <c r="L13" s="28">
        <f t="shared" si="0"/>
        <v>16.25</v>
      </c>
      <c r="M13" s="28"/>
    </row>
    <row r="14" spans="1:13" ht="15.75">
      <c r="A14" s="21">
        <v>4</v>
      </c>
      <c r="B14" s="21">
        <f>$C$2*$C$3*A14</f>
        <v>40</v>
      </c>
      <c r="C14" s="21">
        <f>$C$2+$C$2*$C$3*A14</f>
        <v>140</v>
      </c>
      <c r="D14" s="21">
        <f>$C$2*(1+$C$3*A14)/(1+$D$3*A14)-100</f>
        <v>-22.22222222222223</v>
      </c>
      <c r="E14" s="21">
        <f>B14-D14</f>
        <v>62.22222222222223</v>
      </c>
      <c r="F14" s="21">
        <f>$C$2*(1+$D$3*A14)/(1+$C$3*A14)</f>
        <v>128.57142857142858</v>
      </c>
      <c r="G14" s="21">
        <f>$C$2*(1+$C$3*A14)/(1+$D$3*A14)</f>
        <v>77.77777777777777</v>
      </c>
      <c r="H14" s="21">
        <f aca="true" t="shared" si="1" ref="H14:H40">G14*$D$3*A14</f>
        <v>62.22222222222222</v>
      </c>
      <c r="I14" s="32">
        <f>G14+H14</f>
        <v>140</v>
      </c>
      <c r="J14" s="21">
        <f>B14-H14</f>
        <v>-22.22222222222222</v>
      </c>
      <c r="K14" s="21"/>
      <c r="L14" s="28">
        <f t="shared" si="0"/>
        <v>15.555555555555555</v>
      </c>
      <c r="M14" s="21"/>
    </row>
    <row r="15" spans="1:13" ht="15.75">
      <c r="A15" s="28">
        <v>5</v>
      </c>
      <c r="B15" s="28">
        <f aca="true" t="shared" si="2" ref="B15:B40">$C$2*$C$3*A15</f>
        <v>50</v>
      </c>
      <c r="C15" s="30">
        <f aca="true" t="shared" si="3" ref="C15:C40">$C$2+$C$2*$C$3*A15</f>
        <v>150</v>
      </c>
      <c r="D15" s="28">
        <f aca="true" t="shared" si="4" ref="D15:D40">$C$2*(1+$C$3*A15)/(1+$D$3*A15)-100</f>
        <v>-25</v>
      </c>
      <c r="E15" s="28">
        <f aca="true" t="shared" si="5" ref="E15:E40">B15-D15</f>
        <v>75</v>
      </c>
      <c r="F15" s="28">
        <f aca="true" t="shared" si="6" ref="F15:F40">$C$2*(1+$D$3*A15)/(1+$C$3*A15)</f>
        <v>133.33333333333334</v>
      </c>
      <c r="G15" s="28">
        <f aca="true" t="shared" si="7" ref="G15:G40">$C$2*(1+$C$3*A15)/(1+$D$3*A15)</f>
        <v>75</v>
      </c>
      <c r="H15" s="28">
        <f t="shared" si="1"/>
        <v>75</v>
      </c>
      <c r="I15" s="31">
        <f aca="true" t="shared" si="8" ref="I15:I40">G15+H15</f>
        <v>150</v>
      </c>
      <c r="J15" s="28">
        <f aca="true" t="shared" si="9" ref="J15:J40">B15-H15</f>
        <v>-25</v>
      </c>
      <c r="K15" s="28"/>
      <c r="L15" s="28">
        <f t="shared" si="0"/>
        <v>15</v>
      </c>
      <c r="M15" s="28"/>
    </row>
    <row r="16" spans="1:12" ht="15.75">
      <c r="A16">
        <v>6</v>
      </c>
      <c r="B16" s="21">
        <f t="shared" si="2"/>
        <v>60</v>
      </c>
      <c r="C16" s="21">
        <f t="shared" si="3"/>
        <v>160</v>
      </c>
      <c r="D16" s="21">
        <f t="shared" si="4"/>
        <v>-27.27272727272728</v>
      </c>
      <c r="E16" s="21">
        <f t="shared" si="5"/>
        <v>87.27272727272728</v>
      </c>
      <c r="F16" s="21">
        <f t="shared" si="6"/>
        <v>137.5</v>
      </c>
      <c r="G16" s="21">
        <f t="shared" si="7"/>
        <v>72.72727272727272</v>
      </c>
      <c r="H16" s="21">
        <f t="shared" si="1"/>
        <v>87.27272727272727</v>
      </c>
      <c r="I16" s="32">
        <f t="shared" si="8"/>
        <v>160</v>
      </c>
      <c r="J16" s="21">
        <f t="shared" si="9"/>
        <v>-27.272727272727266</v>
      </c>
      <c r="L16" s="28">
        <f t="shared" si="0"/>
        <v>14.545454545454545</v>
      </c>
    </row>
    <row r="17" spans="1:13" ht="15.75">
      <c r="A17" s="28">
        <v>7</v>
      </c>
      <c r="B17" s="28">
        <f t="shared" si="2"/>
        <v>70</v>
      </c>
      <c r="C17" s="30">
        <f t="shared" si="3"/>
        <v>170</v>
      </c>
      <c r="D17" s="28">
        <f t="shared" si="4"/>
        <v>-29.16666666666667</v>
      </c>
      <c r="E17" s="28">
        <f t="shared" si="5"/>
        <v>99.16666666666667</v>
      </c>
      <c r="F17" s="28">
        <f t="shared" si="6"/>
        <v>141.1764705882353</v>
      </c>
      <c r="G17" s="28">
        <f t="shared" si="7"/>
        <v>70.83333333333333</v>
      </c>
      <c r="H17" s="28">
        <f t="shared" si="1"/>
        <v>99.16666666666666</v>
      </c>
      <c r="I17" s="31">
        <f t="shared" si="8"/>
        <v>170</v>
      </c>
      <c r="J17" s="28">
        <f t="shared" si="9"/>
        <v>-29.166666666666657</v>
      </c>
      <c r="K17" s="28"/>
      <c r="L17" s="28">
        <f t="shared" si="0"/>
        <v>14.166666666666666</v>
      </c>
      <c r="M17" s="28"/>
    </row>
    <row r="18" spans="1:12" ht="15.75">
      <c r="A18">
        <v>8</v>
      </c>
      <c r="B18" s="21">
        <f t="shared" si="2"/>
        <v>80</v>
      </c>
      <c r="C18" s="21">
        <f t="shared" si="3"/>
        <v>180</v>
      </c>
      <c r="D18" s="21">
        <f t="shared" si="4"/>
        <v>-30.769230769230774</v>
      </c>
      <c r="E18" s="21">
        <f t="shared" si="5"/>
        <v>110.76923076923077</v>
      </c>
      <c r="F18" s="21">
        <f t="shared" si="6"/>
        <v>144.44444444444443</v>
      </c>
      <c r="G18" s="21">
        <f t="shared" si="7"/>
        <v>69.23076923076923</v>
      </c>
      <c r="H18" s="21">
        <f t="shared" si="1"/>
        <v>110.76923076923077</v>
      </c>
      <c r="I18" s="32">
        <f t="shared" si="8"/>
        <v>180</v>
      </c>
      <c r="J18" s="21">
        <f t="shared" si="9"/>
        <v>-30.769230769230774</v>
      </c>
      <c r="L18" s="28">
        <f t="shared" si="0"/>
        <v>13.846153846153847</v>
      </c>
    </row>
    <row r="19" spans="1:13" ht="15.75">
      <c r="A19" s="28">
        <v>9</v>
      </c>
      <c r="B19" s="28">
        <f t="shared" si="2"/>
        <v>90</v>
      </c>
      <c r="C19" s="30">
        <f t="shared" si="3"/>
        <v>190</v>
      </c>
      <c r="D19" s="28">
        <f t="shared" si="4"/>
        <v>-32.14285714285714</v>
      </c>
      <c r="E19" s="28">
        <f t="shared" si="5"/>
        <v>122.14285714285714</v>
      </c>
      <c r="F19" s="28">
        <f t="shared" si="6"/>
        <v>147.3684210526316</v>
      </c>
      <c r="G19" s="28">
        <f t="shared" si="7"/>
        <v>67.85714285714286</v>
      </c>
      <c r="H19" s="28">
        <f t="shared" si="1"/>
        <v>122.14285714285715</v>
      </c>
      <c r="I19" s="31">
        <f t="shared" si="8"/>
        <v>190</v>
      </c>
      <c r="J19" s="28">
        <f t="shared" si="9"/>
        <v>-32.14285714285715</v>
      </c>
      <c r="K19" s="28"/>
      <c r="L19" s="28">
        <f t="shared" si="0"/>
        <v>13.571428571428573</v>
      </c>
      <c r="M19" s="28"/>
    </row>
    <row r="20" spans="1:12" ht="15.75">
      <c r="A20">
        <v>10</v>
      </c>
      <c r="B20" s="21">
        <f t="shared" si="2"/>
        <v>100</v>
      </c>
      <c r="C20" s="21">
        <f t="shared" si="3"/>
        <v>200</v>
      </c>
      <c r="D20" s="21">
        <f t="shared" si="4"/>
        <v>-33.33333333333333</v>
      </c>
      <c r="E20" s="21">
        <f t="shared" si="5"/>
        <v>133.33333333333331</v>
      </c>
      <c r="F20" s="21">
        <f t="shared" si="6"/>
        <v>150</v>
      </c>
      <c r="G20" s="21">
        <f t="shared" si="7"/>
        <v>66.66666666666667</v>
      </c>
      <c r="H20" s="21">
        <f t="shared" si="1"/>
        <v>133.33333333333337</v>
      </c>
      <c r="I20" s="32">
        <f t="shared" si="8"/>
        <v>200.00000000000006</v>
      </c>
      <c r="J20" s="21">
        <f t="shared" si="9"/>
        <v>-33.33333333333337</v>
      </c>
      <c r="L20" s="28">
        <f t="shared" si="0"/>
        <v>13.333333333333336</v>
      </c>
    </row>
    <row r="21" spans="1:13" ht="15.75">
      <c r="A21" s="28">
        <v>11</v>
      </c>
      <c r="B21" s="28">
        <f t="shared" si="2"/>
        <v>110</v>
      </c>
      <c r="C21" s="30">
        <f t="shared" si="3"/>
        <v>210</v>
      </c>
      <c r="D21" s="28">
        <f t="shared" si="4"/>
        <v>-34.375</v>
      </c>
      <c r="E21" s="28">
        <f t="shared" si="5"/>
        <v>144.375</v>
      </c>
      <c r="F21" s="28">
        <f t="shared" si="6"/>
        <v>152.38095238095238</v>
      </c>
      <c r="G21" s="28">
        <f t="shared" si="7"/>
        <v>65.625</v>
      </c>
      <c r="H21" s="28">
        <f t="shared" si="1"/>
        <v>144.375</v>
      </c>
      <c r="I21" s="31">
        <f t="shared" si="8"/>
        <v>210</v>
      </c>
      <c r="J21" s="28">
        <f t="shared" si="9"/>
        <v>-34.375</v>
      </c>
      <c r="K21" s="28"/>
      <c r="L21" s="28">
        <f t="shared" si="0"/>
        <v>13.125</v>
      </c>
      <c r="M21" s="28"/>
    </row>
    <row r="22" spans="1:12" ht="15.75">
      <c r="A22">
        <v>12</v>
      </c>
      <c r="B22" s="21">
        <f t="shared" si="2"/>
        <v>120</v>
      </c>
      <c r="C22" s="21">
        <f t="shared" si="3"/>
        <v>220</v>
      </c>
      <c r="D22" s="21">
        <f t="shared" si="4"/>
        <v>-35.294117647058826</v>
      </c>
      <c r="E22" s="21">
        <f t="shared" si="5"/>
        <v>155.29411764705884</v>
      </c>
      <c r="F22" s="21">
        <f t="shared" si="6"/>
        <v>154.54545454545456</v>
      </c>
      <c r="G22" s="21">
        <f t="shared" si="7"/>
        <v>64.70588235294117</v>
      </c>
      <c r="H22" s="21">
        <f t="shared" si="1"/>
        <v>155.29411764705884</v>
      </c>
      <c r="I22" s="32">
        <f t="shared" si="8"/>
        <v>220</v>
      </c>
      <c r="J22" s="21">
        <f t="shared" si="9"/>
        <v>-35.29411764705884</v>
      </c>
      <c r="L22" s="28">
        <f t="shared" si="0"/>
        <v>12.941176470588236</v>
      </c>
    </row>
    <row r="23" spans="1:13" ht="15.75">
      <c r="A23" s="28">
        <v>13</v>
      </c>
      <c r="B23" s="28">
        <f t="shared" si="2"/>
        <v>130</v>
      </c>
      <c r="C23" s="30">
        <f t="shared" si="3"/>
        <v>230</v>
      </c>
      <c r="D23" s="28">
        <f t="shared" si="4"/>
        <v>-36.11111111111112</v>
      </c>
      <c r="E23" s="28">
        <f t="shared" si="5"/>
        <v>166.11111111111111</v>
      </c>
      <c r="F23" s="28">
        <f t="shared" si="6"/>
        <v>156.52173913043478</v>
      </c>
      <c r="G23" s="28">
        <f t="shared" si="7"/>
        <v>63.88888888888888</v>
      </c>
      <c r="H23" s="28">
        <f t="shared" si="1"/>
        <v>166.1111111111111</v>
      </c>
      <c r="I23" s="31">
        <f t="shared" si="8"/>
        <v>229.99999999999997</v>
      </c>
      <c r="J23" s="28">
        <f t="shared" si="9"/>
        <v>-36.111111111111086</v>
      </c>
      <c r="K23" s="28"/>
      <c r="L23" s="28">
        <f t="shared" si="0"/>
        <v>12.777777777777777</v>
      </c>
      <c r="M23" s="28"/>
    </row>
    <row r="24" spans="1:12" ht="15.75">
      <c r="A24">
        <v>14</v>
      </c>
      <c r="B24" s="21">
        <f t="shared" si="2"/>
        <v>140</v>
      </c>
      <c r="C24" s="21">
        <f t="shared" si="3"/>
        <v>240</v>
      </c>
      <c r="D24" s="21">
        <f t="shared" si="4"/>
        <v>-36.84210526315789</v>
      </c>
      <c r="E24" s="21">
        <f t="shared" si="5"/>
        <v>176.8421052631579</v>
      </c>
      <c r="F24" s="21">
        <f t="shared" si="6"/>
        <v>158.33333333333331</v>
      </c>
      <c r="G24" s="21">
        <f t="shared" si="7"/>
        <v>63.15789473684211</v>
      </c>
      <c r="H24" s="21">
        <f t="shared" si="1"/>
        <v>176.84210526315792</v>
      </c>
      <c r="I24" s="32">
        <f t="shared" si="8"/>
        <v>240.00000000000003</v>
      </c>
      <c r="J24" s="21">
        <f t="shared" si="9"/>
        <v>-36.84210526315792</v>
      </c>
      <c r="L24" s="28">
        <f t="shared" si="0"/>
        <v>12.631578947368423</v>
      </c>
    </row>
    <row r="25" spans="1:13" ht="15.75">
      <c r="A25" s="28">
        <v>15</v>
      </c>
      <c r="B25" s="28">
        <f t="shared" si="2"/>
        <v>150</v>
      </c>
      <c r="C25" s="30">
        <f t="shared" si="3"/>
        <v>250</v>
      </c>
      <c r="D25" s="28">
        <f t="shared" si="4"/>
        <v>-37.5</v>
      </c>
      <c r="E25" s="28">
        <f t="shared" si="5"/>
        <v>187.5</v>
      </c>
      <c r="F25" s="28">
        <f t="shared" si="6"/>
        <v>160</v>
      </c>
      <c r="G25" s="28">
        <f t="shared" si="7"/>
        <v>62.5</v>
      </c>
      <c r="H25" s="28">
        <f t="shared" si="1"/>
        <v>187.5</v>
      </c>
      <c r="I25" s="31">
        <f t="shared" si="8"/>
        <v>250</v>
      </c>
      <c r="J25" s="28">
        <f t="shared" si="9"/>
        <v>-37.5</v>
      </c>
      <c r="K25" s="28"/>
      <c r="L25" s="28">
        <f t="shared" si="0"/>
        <v>12.5</v>
      </c>
      <c r="M25" s="28"/>
    </row>
    <row r="26" spans="1:12" ht="15.75">
      <c r="A26">
        <v>16</v>
      </c>
      <c r="B26" s="21">
        <f t="shared" si="2"/>
        <v>160</v>
      </c>
      <c r="C26" s="21">
        <f t="shared" si="3"/>
        <v>260</v>
      </c>
      <c r="D26" s="21">
        <f t="shared" si="4"/>
        <v>-38.095238095238095</v>
      </c>
      <c r="E26" s="21">
        <f t="shared" si="5"/>
        <v>198.0952380952381</v>
      </c>
      <c r="F26" s="21">
        <f t="shared" si="6"/>
        <v>161.53846153846152</v>
      </c>
      <c r="G26" s="21">
        <f t="shared" si="7"/>
        <v>61.904761904761905</v>
      </c>
      <c r="H26" s="21">
        <f t="shared" si="1"/>
        <v>198.0952380952381</v>
      </c>
      <c r="I26" s="32">
        <f t="shared" si="8"/>
        <v>260</v>
      </c>
      <c r="J26" s="21">
        <f t="shared" si="9"/>
        <v>-38.0952380952381</v>
      </c>
      <c r="L26" s="28">
        <f t="shared" si="0"/>
        <v>12.380952380952381</v>
      </c>
    </row>
    <row r="27" spans="1:13" ht="15.75">
      <c r="A27" s="28">
        <v>17</v>
      </c>
      <c r="B27" s="28">
        <f t="shared" si="2"/>
        <v>170</v>
      </c>
      <c r="C27" s="30">
        <f t="shared" si="3"/>
        <v>270</v>
      </c>
      <c r="D27" s="28">
        <f t="shared" si="4"/>
        <v>-38.63636363636364</v>
      </c>
      <c r="E27" s="28">
        <f t="shared" si="5"/>
        <v>208.63636363636363</v>
      </c>
      <c r="F27" s="28">
        <f t="shared" si="6"/>
        <v>162.96296296296296</v>
      </c>
      <c r="G27" s="28">
        <f t="shared" si="7"/>
        <v>61.36363636363636</v>
      </c>
      <c r="H27" s="28">
        <f t="shared" si="1"/>
        <v>208.63636363636365</v>
      </c>
      <c r="I27" s="31">
        <f t="shared" si="8"/>
        <v>270</v>
      </c>
      <c r="J27" s="28">
        <f t="shared" si="9"/>
        <v>-38.636363636363654</v>
      </c>
      <c r="K27" s="28"/>
      <c r="L27" s="28">
        <f t="shared" si="0"/>
        <v>12.272727272727273</v>
      </c>
      <c r="M27" s="28"/>
    </row>
    <row r="28" spans="1:12" ht="15.75">
      <c r="A28">
        <v>18</v>
      </c>
      <c r="B28" s="21">
        <f t="shared" si="2"/>
        <v>180</v>
      </c>
      <c r="C28" s="21">
        <f t="shared" si="3"/>
        <v>280</v>
      </c>
      <c r="D28" s="21">
        <f t="shared" si="4"/>
        <v>-39.13043478260869</v>
      </c>
      <c r="E28" s="21">
        <f t="shared" si="5"/>
        <v>219.1304347826087</v>
      </c>
      <c r="F28" s="21">
        <f t="shared" si="6"/>
        <v>164.28571428571428</v>
      </c>
      <c r="G28" s="21">
        <f t="shared" si="7"/>
        <v>60.86956521739131</v>
      </c>
      <c r="H28" s="21">
        <f t="shared" si="1"/>
        <v>219.13043478260875</v>
      </c>
      <c r="I28" s="32">
        <f t="shared" si="8"/>
        <v>280.00000000000006</v>
      </c>
      <c r="J28" s="21">
        <f t="shared" si="9"/>
        <v>-39.130434782608745</v>
      </c>
      <c r="L28" s="28">
        <f t="shared" si="0"/>
        <v>12.173913043478263</v>
      </c>
    </row>
    <row r="29" spans="1:13" ht="15.75">
      <c r="A29" s="28">
        <v>19</v>
      </c>
      <c r="B29" s="28">
        <f t="shared" si="2"/>
        <v>190</v>
      </c>
      <c r="C29" s="30">
        <f t="shared" si="3"/>
        <v>290</v>
      </c>
      <c r="D29" s="28">
        <f t="shared" si="4"/>
        <v>-39.58333333333333</v>
      </c>
      <c r="E29" s="28">
        <f t="shared" si="5"/>
        <v>229.58333333333331</v>
      </c>
      <c r="F29" s="28">
        <f t="shared" si="6"/>
        <v>165.51724137931035</v>
      </c>
      <c r="G29" s="28">
        <f t="shared" si="7"/>
        <v>60.41666666666667</v>
      </c>
      <c r="H29" s="28">
        <f t="shared" si="1"/>
        <v>229.58333333333337</v>
      </c>
      <c r="I29" s="31">
        <f t="shared" si="8"/>
        <v>290.00000000000006</v>
      </c>
      <c r="J29" s="28">
        <f t="shared" si="9"/>
        <v>-39.58333333333337</v>
      </c>
      <c r="K29" s="28"/>
      <c r="L29" s="28">
        <f t="shared" si="0"/>
        <v>12.083333333333336</v>
      </c>
      <c r="M29" s="28"/>
    </row>
    <row r="30" spans="1:12" ht="15.75">
      <c r="A30">
        <v>20</v>
      </c>
      <c r="B30" s="21">
        <f t="shared" si="2"/>
        <v>200</v>
      </c>
      <c r="C30" s="21">
        <f t="shared" si="3"/>
        <v>300</v>
      </c>
      <c r="D30" s="21">
        <f t="shared" si="4"/>
        <v>-40</v>
      </c>
      <c r="E30" s="21">
        <f t="shared" si="5"/>
        <v>240</v>
      </c>
      <c r="F30" s="21">
        <f t="shared" si="6"/>
        <v>166.66666666666666</v>
      </c>
      <c r="G30" s="21">
        <f t="shared" si="7"/>
        <v>60</v>
      </c>
      <c r="H30" s="21">
        <f t="shared" si="1"/>
        <v>240</v>
      </c>
      <c r="I30" s="32">
        <f t="shared" si="8"/>
        <v>300</v>
      </c>
      <c r="J30" s="21">
        <f t="shared" si="9"/>
        <v>-40</v>
      </c>
      <c r="L30" s="28">
        <f t="shared" si="0"/>
        <v>12</v>
      </c>
    </row>
    <row r="31" spans="1:13" ht="15.75">
      <c r="A31" s="28">
        <v>21</v>
      </c>
      <c r="B31" s="28">
        <f t="shared" si="2"/>
        <v>210</v>
      </c>
      <c r="C31" s="30">
        <f t="shared" si="3"/>
        <v>310</v>
      </c>
      <c r="D31" s="28">
        <f t="shared" si="4"/>
        <v>-40.38461538461539</v>
      </c>
      <c r="E31" s="28">
        <f t="shared" si="5"/>
        <v>250.3846153846154</v>
      </c>
      <c r="F31" s="28">
        <f t="shared" si="6"/>
        <v>167.74193548387098</v>
      </c>
      <c r="G31" s="28">
        <f t="shared" si="7"/>
        <v>59.61538461538461</v>
      </c>
      <c r="H31" s="28">
        <f t="shared" si="1"/>
        <v>250.3846153846154</v>
      </c>
      <c r="I31" s="31">
        <f t="shared" si="8"/>
        <v>310</v>
      </c>
      <c r="J31" s="28">
        <f t="shared" si="9"/>
        <v>-40.38461538461539</v>
      </c>
      <c r="K31" s="28"/>
      <c r="L31" s="28">
        <f t="shared" si="0"/>
        <v>11.923076923076923</v>
      </c>
      <c r="M31" s="28"/>
    </row>
    <row r="32" spans="1:12" ht="15.75">
      <c r="A32">
        <v>22</v>
      </c>
      <c r="B32" s="21">
        <f t="shared" si="2"/>
        <v>220</v>
      </c>
      <c r="C32" s="21">
        <f t="shared" si="3"/>
        <v>320</v>
      </c>
      <c r="D32" s="21">
        <f t="shared" si="4"/>
        <v>-40.74074074074075</v>
      </c>
      <c r="E32" s="21">
        <f t="shared" si="5"/>
        <v>260.74074074074076</v>
      </c>
      <c r="F32" s="21">
        <f t="shared" si="6"/>
        <v>168.75</v>
      </c>
      <c r="G32" s="21">
        <f t="shared" si="7"/>
        <v>59.25925925925925</v>
      </c>
      <c r="H32" s="21">
        <f t="shared" si="1"/>
        <v>260.7407407407407</v>
      </c>
      <c r="I32" s="32">
        <f t="shared" si="8"/>
        <v>319.99999999999994</v>
      </c>
      <c r="J32" s="21">
        <f t="shared" si="9"/>
        <v>-40.740740740740705</v>
      </c>
      <c r="L32" s="28">
        <f t="shared" si="0"/>
        <v>11.851851851851851</v>
      </c>
    </row>
    <row r="33" spans="1:13" ht="15.75">
      <c r="A33" s="28">
        <v>23</v>
      </c>
      <c r="B33" s="28">
        <f t="shared" si="2"/>
        <v>230</v>
      </c>
      <c r="C33" s="30">
        <f t="shared" si="3"/>
        <v>330</v>
      </c>
      <c r="D33" s="28">
        <f t="shared" si="4"/>
        <v>-41.07142857142858</v>
      </c>
      <c r="E33" s="28">
        <f t="shared" si="5"/>
        <v>271.07142857142856</v>
      </c>
      <c r="F33" s="28">
        <f t="shared" si="6"/>
        <v>169.6969696969697</v>
      </c>
      <c r="G33" s="28">
        <f t="shared" si="7"/>
        <v>58.92857142857142</v>
      </c>
      <c r="H33" s="28">
        <f t="shared" si="1"/>
        <v>271.07142857142856</v>
      </c>
      <c r="I33" s="31">
        <f t="shared" si="8"/>
        <v>330</v>
      </c>
      <c r="J33" s="28">
        <f t="shared" si="9"/>
        <v>-41.071428571428555</v>
      </c>
      <c r="K33" s="28"/>
      <c r="L33" s="28">
        <f t="shared" si="0"/>
        <v>11.785714285714285</v>
      </c>
      <c r="M33" s="28"/>
    </row>
    <row r="34" spans="1:12" ht="15.75">
      <c r="A34">
        <v>24</v>
      </c>
      <c r="B34" s="21">
        <f t="shared" si="2"/>
        <v>240</v>
      </c>
      <c r="C34" s="21">
        <f t="shared" si="3"/>
        <v>340</v>
      </c>
      <c r="D34" s="21">
        <f t="shared" si="4"/>
        <v>-41.37931034482758</v>
      </c>
      <c r="E34" s="21">
        <f t="shared" si="5"/>
        <v>281.37931034482756</v>
      </c>
      <c r="F34" s="21">
        <f t="shared" si="6"/>
        <v>170.58823529411765</v>
      </c>
      <c r="G34" s="21">
        <f t="shared" si="7"/>
        <v>58.62068965517242</v>
      </c>
      <c r="H34" s="21">
        <f t="shared" si="1"/>
        <v>281.3793103448276</v>
      </c>
      <c r="I34" s="32">
        <f t="shared" si="8"/>
        <v>340.00000000000006</v>
      </c>
      <c r="J34" s="21">
        <f t="shared" si="9"/>
        <v>-41.379310344827616</v>
      </c>
      <c r="L34" s="28">
        <f t="shared" si="0"/>
        <v>11.724137931034484</v>
      </c>
    </row>
    <row r="35" spans="1:13" ht="15.75">
      <c r="A35" s="28">
        <v>25</v>
      </c>
      <c r="B35" s="28">
        <f t="shared" si="2"/>
        <v>250</v>
      </c>
      <c r="C35" s="30">
        <f t="shared" si="3"/>
        <v>350</v>
      </c>
      <c r="D35" s="28">
        <f t="shared" si="4"/>
        <v>-41.666666666666664</v>
      </c>
      <c r="E35" s="28">
        <f t="shared" si="5"/>
        <v>291.6666666666667</v>
      </c>
      <c r="F35" s="28">
        <f t="shared" si="6"/>
        <v>171.42857142857142</v>
      </c>
      <c r="G35" s="28">
        <f t="shared" si="7"/>
        <v>58.333333333333336</v>
      </c>
      <c r="H35" s="28">
        <f t="shared" si="1"/>
        <v>291.6666666666667</v>
      </c>
      <c r="I35" s="31">
        <f t="shared" si="8"/>
        <v>350</v>
      </c>
      <c r="J35" s="28">
        <f t="shared" si="9"/>
        <v>-41.666666666666686</v>
      </c>
      <c r="K35" s="28"/>
      <c r="L35" s="28">
        <f t="shared" si="0"/>
        <v>11.666666666666668</v>
      </c>
      <c r="M35" s="28"/>
    </row>
    <row r="36" spans="1:12" ht="15.75">
      <c r="A36">
        <v>26</v>
      </c>
      <c r="B36" s="21">
        <f t="shared" si="2"/>
        <v>260</v>
      </c>
      <c r="C36" s="21">
        <f t="shared" si="3"/>
        <v>360</v>
      </c>
      <c r="D36" s="21">
        <f t="shared" si="4"/>
        <v>-41.935483870967744</v>
      </c>
      <c r="E36" s="21">
        <f t="shared" si="5"/>
        <v>301.93548387096774</v>
      </c>
      <c r="F36" s="21">
        <f t="shared" si="6"/>
        <v>172.22222222222223</v>
      </c>
      <c r="G36" s="21">
        <f t="shared" si="7"/>
        <v>58.064516129032256</v>
      </c>
      <c r="H36" s="21">
        <f t="shared" si="1"/>
        <v>301.93548387096774</v>
      </c>
      <c r="I36" s="32">
        <f t="shared" si="8"/>
        <v>360</v>
      </c>
      <c r="J36" s="21">
        <f t="shared" si="9"/>
        <v>-41.935483870967744</v>
      </c>
      <c r="L36" s="28">
        <f t="shared" si="0"/>
        <v>11.612903225806452</v>
      </c>
    </row>
    <row r="37" spans="1:13" ht="15.75">
      <c r="A37" s="28">
        <v>27</v>
      </c>
      <c r="B37" s="28">
        <f t="shared" si="2"/>
        <v>270</v>
      </c>
      <c r="C37" s="30">
        <f t="shared" si="3"/>
        <v>370</v>
      </c>
      <c r="D37" s="28">
        <f t="shared" si="4"/>
        <v>-42.1875</v>
      </c>
      <c r="E37" s="28">
        <f t="shared" si="5"/>
        <v>312.1875</v>
      </c>
      <c r="F37" s="28">
        <f t="shared" si="6"/>
        <v>172.97297297297297</v>
      </c>
      <c r="G37" s="28">
        <f t="shared" si="7"/>
        <v>57.8125</v>
      </c>
      <c r="H37" s="28">
        <f t="shared" si="1"/>
        <v>312.1875</v>
      </c>
      <c r="I37" s="31">
        <f t="shared" si="8"/>
        <v>370</v>
      </c>
      <c r="J37" s="28">
        <f t="shared" si="9"/>
        <v>-42.1875</v>
      </c>
      <c r="K37" s="28"/>
      <c r="L37" s="28">
        <f t="shared" si="0"/>
        <v>11.5625</v>
      </c>
      <c r="M37" s="28"/>
    </row>
    <row r="38" spans="1:12" ht="15.75">
      <c r="A38">
        <v>28</v>
      </c>
      <c r="B38" s="21">
        <f t="shared" si="2"/>
        <v>280</v>
      </c>
      <c r="C38" s="21">
        <f t="shared" si="3"/>
        <v>380</v>
      </c>
      <c r="D38" s="21">
        <f t="shared" si="4"/>
        <v>-42.42424242424243</v>
      </c>
      <c r="E38" s="21">
        <f t="shared" si="5"/>
        <v>322.42424242424244</v>
      </c>
      <c r="F38" s="21">
        <f t="shared" si="6"/>
        <v>173.68421052631578</v>
      </c>
      <c r="G38" s="21">
        <f t="shared" si="7"/>
        <v>57.57575757575757</v>
      </c>
      <c r="H38" s="21">
        <f t="shared" si="1"/>
        <v>322.42424242424244</v>
      </c>
      <c r="I38" s="32">
        <f t="shared" si="8"/>
        <v>380</v>
      </c>
      <c r="J38" s="21">
        <f t="shared" si="9"/>
        <v>-42.424242424242436</v>
      </c>
      <c r="L38" s="28">
        <f t="shared" si="0"/>
        <v>11.515151515151516</v>
      </c>
    </row>
    <row r="39" spans="1:13" ht="15.75">
      <c r="A39" s="28">
        <v>29</v>
      </c>
      <c r="B39" s="28">
        <f t="shared" si="2"/>
        <v>290</v>
      </c>
      <c r="C39" s="30">
        <f t="shared" si="3"/>
        <v>390</v>
      </c>
      <c r="D39" s="28">
        <f t="shared" si="4"/>
        <v>-42.647058823529406</v>
      </c>
      <c r="E39" s="28">
        <f t="shared" si="5"/>
        <v>332.6470588235294</v>
      </c>
      <c r="F39" s="28">
        <f t="shared" si="6"/>
        <v>174.35897435897436</v>
      </c>
      <c r="G39" s="28">
        <f t="shared" si="7"/>
        <v>57.352941176470594</v>
      </c>
      <c r="H39" s="28">
        <f t="shared" si="1"/>
        <v>332.64705882352945</v>
      </c>
      <c r="I39" s="31">
        <f t="shared" si="8"/>
        <v>390.00000000000006</v>
      </c>
      <c r="J39" s="28">
        <f t="shared" si="9"/>
        <v>-42.64705882352945</v>
      </c>
      <c r="K39" s="28"/>
      <c r="L39" s="28">
        <f t="shared" si="0"/>
        <v>11.47058823529412</v>
      </c>
      <c r="M39" s="28"/>
    </row>
    <row r="40" spans="1:12" ht="15.75">
      <c r="A40">
        <v>30</v>
      </c>
      <c r="B40" s="21">
        <f t="shared" si="2"/>
        <v>300</v>
      </c>
      <c r="C40" s="21">
        <f t="shared" si="3"/>
        <v>400</v>
      </c>
      <c r="D40" s="21">
        <f t="shared" si="4"/>
        <v>-42.857142857142854</v>
      </c>
      <c r="E40" s="21">
        <f t="shared" si="5"/>
        <v>342.85714285714283</v>
      </c>
      <c r="F40" s="21">
        <f t="shared" si="6"/>
        <v>175</v>
      </c>
      <c r="G40" s="21">
        <f t="shared" si="7"/>
        <v>57.142857142857146</v>
      </c>
      <c r="H40" s="21">
        <f t="shared" si="1"/>
        <v>342.8571428571429</v>
      </c>
      <c r="I40" s="32">
        <f t="shared" si="8"/>
        <v>400.00000000000006</v>
      </c>
      <c r="J40" s="21">
        <f t="shared" si="9"/>
        <v>-42.85714285714289</v>
      </c>
      <c r="L40" s="28">
        <f t="shared" si="0"/>
        <v>11.42857142857143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200" zoomScaleNormal="200" workbookViewId="0" topLeftCell="A1">
      <pane xSplit="41900" ySplit="5040" topLeftCell="A10" activePane="bottomLeft" state="split"/>
      <selection pane="topLeft" activeCell="C3" sqref="C3"/>
      <selection pane="topRight" activeCell="R1" sqref="R1"/>
      <selection pane="bottomLeft" activeCell="A10" sqref="A10:N40"/>
      <selection pane="bottomRight" activeCell="A10" sqref="A10"/>
    </sheetView>
  </sheetViews>
  <sheetFormatPr defaultColWidth="11.00390625" defaultRowHeight="15.75"/>
  <cols>
    <col min="1" max="1" width="3.375" style="0" customWidth="1"/>
    <col min="2" max="2" width="17.25390625" style="0" customWidth="1"/>
    <col min="3" max="3" width="12.00390625" style="0" bestFit="1" customWidth="1"/>
    <col min="4" max="4" width="13.25390625" style="0" bestFit="1" customWidth="1"/>
    <col min="6" max="6" width="15.00390625" style="0" bestFit="1" customWidth="1"/>
    <col min="7" max="7" width="15.625" style="0" bestFit="1" customWidth="1"/>
    <col min="8" max="8" width="18.00390625" style="0" customWidth="1"/>
    <col min="9" max="9" width="18.25390625" style="0" bestFit="1" customWidth="1"/>
    <col min="10" max="12" width="15.00390625" style="0" customWidth="1"/>
    <col min="13" max="13" width="13.25390625" style="0" customWidth="1"/>
  </cols>
  <sheetData>
    <row r="1" spans="3:13" ht="31.5">
      <c r="C1" t="s">
        <v>64</v>
      </c>
      <c r="D1" t="s">
        <v>65</v>
      </c>
      <c r="E1" t="s">
        <v>67</v>
      </c>
      <c r="F1" s="24" t="s">
        <v>71</v>
      </c>
      <c r="G1" s="24" t="s">
        <v>66</v>
      </c>
      <c r="H1" s="24" t="s">
        <v>68</v>
      </c>
      <c r="I1" s="24" t="s">
        <v>81</v>
      </c>
      <c r="J1" s="24" t="s">
        <v>72</v>
      </c>
      <c r="K1" s="24" t="s">
        <v>69</v>
      </c>
      <c r="L1" s="24" t="s">
        <v>70</v>
      </c>
      <c r="M1" s="24" t="s">
        <v>80</v>
      </c>
    </row>
    <row r="2" spans="2:13" ht="31.5">
      <c r="B2" s="24" t="s">
        <v>82</v>
      </c>
      <c r="C2" s="34">
        <v>100</v>
      </c>
      <c r="D2">
        <f>C2</f>
        <v>100</v>
      </c>
      <c r="E2">
        <f>C2</f>
        <v>100</v>
      </c>
      <c r="G2">
        <f>D2*(1+D3)/(1+C3)</f>
        <v>95.45454545454545</v>
      </c>
      <c r="H2">
        <f>100*(1+C3)/(1+D3)</f>
        <v>104.76190476190477</v>
      </c>
      <c r="I2">
        <f>100/G2</f>
        <v>1.0476190476190477</v>
      </c>
      <c r="K2">
        <f>E2*(1+E3)/(1+C3)</f>
        <v>109.09090909090908</v>
      </c>
      <c r="L2">
        <f>100*(1+C3)/(1+E3)</f>
        <v>91.66666666666669</v>
      </c>
      <c r="M2">
        <f>100/K2</f>
        <v>0.9166666666666667</v>
      </c>
    </row>
    <row r="3" spans="2:5" ht="31.5">
      <c r="B3" s="24" t="s">
        <v>83</v>
      </c>
      <c r="C3" s="38">
        <v>0.1</v>
      </c>
      <c r="D3" s="37">
        <v>0.05</v>
      </c>
      <c r="E3">
        <v>0.2</v>
      </c>
    </row>
    <row r="4" spans="2:5" ht="15.75">
      <c r="B4" t="s">
        <v>73</v>
      </c>
      <c r="C4">
        <f>C2*C3</f>
        <v>10</v>
      </c>
      <c r="D4">
        <f>H2*D3</f>
        <v>5.238095238095239</v>
      </c>
      <c r="E4">
        <f>L2*E3</f>
        <v>18.33333333333334</v>
      </c>
    </row>
    <row r="5" spans="2:13" ht="48">
      <c r="B5" s="24" t="s">
        <v>84</v>
      </c>
      <c r="G5">
        <f>D2*(1+D3*30)/(1+C3*30)</f>
        <v>62.5</v>
      </c>
      <c r="H5">
        <f>D2*(1+C3*30)/(1+D3*30)</f>
        <v>160</v>
      </c>
      <c r="I5">
        <f>100/G5</f>
        <v>1.6</v>
      </c>
      <c r="K5">
        <f>E2*(1+E3*30)/(1+C3*30)</f>
        <v>175</v>
      </c>
      <c r="L5">
        <f>100*(1+C3*30)/(1+E3*30)</f>
        <v>57.142857142857146</v>
      </c>
      <c r="M5">
        <f>100/K5</f>
        <v>0.5714285714285714</v>
      </c>
    </row>
    <row r="9" spans="2:12" ht="15.75">
      <c r="B9" t="s">
        <v>0</v>
      </c>
      <c r="C9" t="s">
        <v>75</v>
      </c>
      <c r="D9" t="s">
        <v>74</v>
      </c>
      <c r="E9" s="29" t="s">
        <v>76</v>
      </c>
      <c r="G9" t="s">
        <v>77</v>
      </c>
      <c r="H9" t="s">
        <v>77</v>
      </c>
      <c r="J9" s="29" t="s">
        <v>78</v>
      </c>
      <c r="L9" t="s">
        <v>79</v>
      </c>
    </row>
    <row r="10" spans="1:14" ht="15.75">
      <c r="A10" s="33"/>
      <c r="B10" s="35">
        <f>$C$3</f>
        <v>0.1</v>
      </c>
      <c r="C10" s="35">
        <f>$C$2</f>
        <v>100</v>
      </c>
      <c r="D10" s="35" t="str">
        <f>$D$3&amp;" (nom)"</f>
        <v>0,05 (nom)</v>
      </c>
      <c r="E10" s="33" t="s">
        <v>1</v>
      </c>
      <c r="F10" s="36" t="s">
        <v>3</v>
      </c>
      <c r="G10" s="33" t="s">
        <v>2</v>
      </c>
      <c r="H10" s="33" t="s">
        <v>5</v>
      </c>
      <c r="I10" s="33" t="s">
        <v>4</v>
      </c>
      <c r="J10" s="33" t="s">
        <v>6</v>
      </c>
      <c r="K10" s="33"/>
      <c r="L10" s="33"/>
      <c r="M10" s="33"/>
      <c r="N10" s="33"/>
    </row>
    <row r="11" spans="1:14" ht="15.75">
      <c r="A11" s="28">
        <v>1</v>
      </c>
      <c r="B11" s="28">
        <f>$C$2*$C$3*A11</f>
        <v>10</v>
      </c>
      <c r="C11" s="30">
        <f>$C$2+$C$2*$C$3</f>
        <v>110</v>
      </c>
      <c r="D11" s="28">
        <f>$C$2*(1+$C$3*A11)/(1+$D$3*A11)-100</f>
        <v>4.761904761904773</v>
      </c>
      <c r="E11" s="28">
        <f>B11-D11</f>
        <v>5.238095238095227</v>
      </c>
      <c r="F11" s="28">
        <f>$C$2*(1+$D$3*A11)/(1+$C$3*A11)</f>
        <v>95.45454545454545</v>
      </c>
      <c r="G11" s="28">
        <f>$C$2*(1+$C$3*A11)/(1+$D$3*A11)</f>
        <v>104.76190476190477</v>
      </c>
      <c r="H11" s="28">
        <f>G11*$D$3*A11</f>
        <v>5.238095238095239</v>
      </c>
      <c r="I11" s="31">
        <f>G11+H11</f>
        <v>110.00000000000001</v>
      </c>
      <c r="J11" s="28">
        <f>B11-H11</f>
        <v>4.761904761904761</v>
      </c>
      <c r="K11" s="28"/>
      <c r="L11" s="28">
        <f>G11*$D$3</f>
        <v>5.238095238095239</v>
      </c>
      <c r="M11" s="28"/>
      <c r="N11" s="28">
        <v>1</v>
      </c>
    </row>
    <row r="12" spans="1:14" ht="15.75">
      <c r="A12">
        <v>2</v>
      </c>
      <c r="B12">
        <f>$C$2*$C$3*A12</f>
        <v>20</v>
      </c>
      <c r="C12">
        <f>$C$2+$C$2*$C$3*A12</f>
        <v>120</v>
      </c>
      <c r="D12">
        <f>$C$2*(1+$C$3*A12)/(1+$D$3*A12)-100</f>
        <v>9.09090909090908</v>
      </c>
      <c r="E12">
        <f>B12-D12</f>
        <v>10.90909090909092</v>
      </c>
      <c r="F12">
        <f>$C$2*(1+$D$3*A12)/(1+$C$3*A12)</f>
        <v>91.66666666666669</v>
      </c>
      <c r="G12">
        <f>$C$2*(1+$C$3*A12)/(1+$D$3*A12)</f>
        <v>109.09090909090908</v>
      </c>
      <c r="H12">
        <f>G12*$D$3*A12</f>
        <v>10.909090909090908</v>
      </c>
      <c r="I12" s="27">
        <f>G12+H12</f>
        <v>119.99999999999999</v>
      </c>
      <c r="J12">
        <f>B12-H12</f>
        <v>9.090909090909092</v>
      </c>
      <c r="L12" s="28">
        <f aca="true" t="shared" si="0" ref="L12:L40">G12*$D$3</f>
        <v>5.454545454545454</v>
      </c>
      <c r="N12">
        <v>2</v>
      </c>
    </row>
    <row r="13" spans="1:14" ht="15.75">
      <c r="A13" s="28">
        <v>3</v>
      </c>
      <c r="B13" s="28">
        <f>$C$2*$C$3*A13</f>
        <v>30</v>
      </c>
      <c r="C13" s="30">
        <f>$C$2+$C$2*$C$3*A13</f>
        <v>130</v>
      </c>
      <c r="D13" s="28">
        <f>$C$2*(1+$C$3*A13)/(1+$D$3*A13)-100</f>
        <v>13.043478260869577</v>
      </c>
      <c r="E13" s="28">
        <f>B13-D13</f>
        <v>16.956521739130423</v>
      </c>
      <c r="F13" s="28">
        <f>$C$2*(1+$D$3*A13)/(1+$C$3*A13)</f>
        <v>88.46153846153845</v>
      </c>
      <c r="G13" s="28">
        <f>$C$2*(1+$C$3*A13)/(1+$D$3*A13)</f>
        <v>113.04347826086958</v>
      </c>
      <c r="H13" s="28">
        <f>G13*$D$3*A13</f>
        <v>16.956521739130437</v>
      </c>
      <c r="I13" s="31">
        <f>G13+H13</f>
        <v>130</v>
      </c>
      <c r="J13" s="28">
        <f>B13-H13</f>
        <v>13.043478260869563</v>
      </c>
      <c r="K13" s="28"/>
      <c r="L13" s="28">
        <f t="shared" si="0"/>
        <v>5.652173913043479</v>
      </c>
      <c r="M13" s="28"/>
      <c r="N13" s="28">
        <v>3</v>
      </c>
    </row>
    <row r="14" spans="1:14" ht="15.75">
      <c r="A14" s="21">
        <v>4</v>
      </c>
      <c r="B14" s="21">
        <f>$C$2*$C$3*A14</f>
        <v>40</v>
      </c>
      <c r="C14" s="21">
        <f>$C$2+$C$2*$C$3*A14</f>
        <v>140</v>
      </c>
      <c r="D14" s="21">
        <f>$C$2*(1+$C$3*A14)/(1+$D$3*A14)-100</f>
        <v>16.66666666666667</v>
      </c>
      <c r="E14" s="21">
        <f>B14-D14</f>
        <v>23.33333333333333</v>
      </c>
      <c r="F14" s="21">
        <f>$C$2*(1+$D$3*A14)/(1+$C$3*A14)</f>
        <v>85.71428571428572</v>
      </c>
      <c r="G14" s="21">
        <f>$C$2*(1+$C$3*A14)/(1+$D$3*A14)</f>
        <v>116.66666666666667</v>
      </c>
      <c r="H14" s="21">
        <f aca="true" t="shared" si="1" ref="H14:H40">G14*$D$3*A14</f>
        <v>23.333333333333336</v>
      </c>
      <c r="I14" s="32">
        <f>G14+H14</f>
        <v>140</v>
      </c>
      <c r="J14" s="21">
        <f>B14-H14</f>
        <v>16.666666666666664</v>
      </c>
      <c r="K14" s="21"/>
      <c r="L14" s="28">
        <f t="shared" si="0"/>
        <v>5.833333333333334</v>
      </c>
      <c r="M14" s="21"/>
      <c r="N14" s="21">
        <v>4</v>
      </c>
    </row>
    <row r="15" spans="1:14" ht="15.75">
      <c r="A15" s="28">
        <v>5</v>
      </c>
      <c r="B15" s="28">
        <f>$C$2*$C$3*A15</f>
        <v>50</v>
      </c>
      <c r="C15" s="30">
        <f aca="true" t="shared" si="2" ref="C15:C40">$C$2+$C$2*$C$3*A15</f>
        <v>150</v>
      </c>
      <c r="D15" s="28">
        <f aca="true" t="shared" si="3" ref="D15:D40">$C$2*(1+$C$3*A15)/(1+$D$3*A15)-100</f>
        <v>20</v>
      </c>
      <c r="E15" s="28">
        <f aca="true" t="shared" si="4" ref="E15:E40">B15-D15</f>
        <v>30</v>
      </c>
      <c r="F15" s="28">
        <f aca="true" t="shared" si="5" ref="F15:F40">$C$2*(1+$D$3*A15)/(1+$C$3*A15)</f>
        <v>83.33333333333333</v>
      </c>
      <c r="G15" s="28">
        <f aca="true" t="shared" si="6" ref="G15:G40">$C$2*(1+$C$3*A15)/(1+$D$3*A15)</f>
        <v>120</v>
      </c>
      <c r="H15" s="28">
        <f t="shared" si="1"/>
        <v>30</v>
      </c>
      <c r="I15" s="31">
        <f aca="true" t="shared" si="7" ref="I15:I40">G15+H15</f>
        <v>150</v>
      </c>
      <c r="J15" s="28">
        <f aca="true" t="shared" si="8" ref="J15:J40">B15-H15</f>
        <v>20</v>
      </c>
      <c r="K15" s="28"/>
      <c r="L15" s="28">
        <f t="shared" si="0"/>
        <v>6</v>
      </c>
      <c r="M15" s="28"/>
      <c r="N15" s="28">
        <v>5</v>
      </c>
    </row>
    <row r="16" spans="1:14" ht="15.75">
      <c r="A16">
        <v>6</v>
      </c>
      <c r="B16" s="21">
        <f>$C$2*$C$3*A16</f>
        <v>60</v>
      </c>
      <c r="C16" s="21">
        <f t="shared" si="2"/>
        <v>160</v>
      </c>
      <c r="D16" s="21">
        <f t="shared" si="3"/>
        <v>23.076923076923066</v>
      </c>
      <c r="E16" s="21">
        <f t="shared" si="4"/>
        <v>36.923076923076934</v>
      </c>
      <c r="F16" s="21">
        <f t="shared" si="5"/>
        <v>81.25</v>
      </c>
      <c r="G16" s="21">
        <f t="shared" si="6"/>
        <v>123.07692307692307</v>
      </c>
      <c r="H16" s="21">
        <f t="shared" si="1"/>
        <v>36.92307692307692</v>
      </c>
      <c r="I16" s="32">
        <f t="shared" si="7"/>
        <v>160</v>
      </c>
      <c r="J16" s="21">
        <f t="shared" si="8"/>
        <v>23.07692307692308</v>
      </c>
      <c r="L16" s="28">
        <f t="shared" si="0"/>
        <v>6.153846153846153</v>
      </c>
      <c r="N16">
        <v>6</v>
      </c>
    </row>
    <row r="17" spans="1:14" ht="15.75">
      <c r="A17" s="28">
        <v>7</v>
      </c>
      <c r="B17" s="28">
        <f>$C$2*$C$3*A17</f>
        <v>70</v>
      </c>
      <c r="C17" s="30">
        <f t="shared" si="2"/>
        <v>170</v>
      </c>
      <c r="D17" s="28">
        <f t="shared" si="3"/>
        <v>25.925925925925938</v>
      </c>
      <c r="E17" s="28">
        <f t="shared" si="4"/>
        <v>44.07407407407406</v>
      </c>
      <c r="F17" s="28">
        <f t="shared" si="5"/>
        <v>79.41176470588235</v>
      </c>
      <c r="G17" s="28">
        <f t="shared" si="6"/>
        <v>125.92592592592594</v>
      </c>
      <c r="H17" s="28">
        <f t="shared" si="1"/>
        <v>44.07407407407408</v>
      </c>
      <c r="I17" s="31">
        <f t="shared" si="7"/>
        <v>170.00000000000003</v>
      </c>
      <c r="J17" s="28">
        <f t="shared" si="8"/>
        <v>25.925925925925917</v>
      </c>
      <c r="K17" s="28"/>
      <c r="L17" s="28">
        <f t="shared" si="0"/>
        <v>6.296296296296298</v>
      </c>
      <c r="M17" s="28"/>
      <c r="N17" s="28">
        <v>7</v>
      </c>
    </row>
    <row r="18" spans="1:14" ht="15.75">
      <c r="A18">
        <v>8</v>
      </c>
      <c r="B18" s="21">
        <f>$C$2*$C$3*A18</f>
        <v>80</v>
      </c>
      <c r="C18" s="21">
        <f t="shared" si="2"/>
        <v>180</v>
      </c>
      <c r="D18" s="21">
        <f t="shared" si="3"/>
        <v>28.571428571428584</v>
      </c>
      <c r="E18" s="21">
        <f t="shared" si="4"/>
        <v>51.428571428571416</v>
      </c>
      <c r="F18" s="21">
        <f t="shared" si="5"/>
        <v>77.77777777777777</v>
      </c>
      <c r="G18" s="21">
        <f t="shared" si="6"/>
        <v>128.57142857142858</v>
      </c>
      <c r="H18" s="21">
        <f t="shared" si="1"/>
        <v>51.42857142857144</v>
      </c>
      <c r="I18" s="32">
        <f t="shared" si="7"/>
        <v>180.00000000000003</v>
      </c>
      <c r="J18" s="21">
        <f t="shared" si="8"/>
        <v>28.571428571428562</v>
      </c>
      <c r="L18" s="28">
        <f t="shared" si="0"/>
        <v>6.42857142857143</v>
      </c>
      <c r="N18">
        <v>8</v>
      </c>
    </row>
    <row r="19" spans="1:14" ht="15.75">
      <c r="A19" s="28">
        <v>9</v>
      </c>
      <c r="B19" s="28">
        <f>$C$2*$C$3*A19</f>
        <v>90</v>
      </c>
      <c r="C19" s="30">
        <f t="shared" si="2"/>
        <v>190</v>
      </c>
      <c r="D19" s="28">
        <f t="shared" si="3"/>
        <v>31.034482758620697</v>
      </c>
      <c r="E19" s="28">
        <f t="shared" si="4"/>
        <v>58.9655172413793</v>
      </c>
      <c r="F19" s="28">
        <f t="shared" si="5"/>
        <v>76.31578947368422</v>
      </c>
      <c r="G19" s="28">
        <f t="shared" si="6"/>
        <v>131.0344827586207</v>
      </c>
      <c r="H19" s="28">
        <f t="shared" si="1"/>
        <v>58.96551724137932</v>
      </c>
      <c r="I19" s="31">
        <f t="shared" si="7"/>
        <v>190</v>
      </c>
      <c r="J19" s="28">
        <f t="shared" si="8"/>
        <v>31.034482758620683</v>
      </c>
      <c r="K19" s="28"/>
      <c r="L19" s="28">
        <f t="shared" si="0"/>
        <v>6.551724137931036</v>
      </c>
      <c r="M19" s="28"/>
      <c r="N19" s="28">
        <v>9</v>
      </c>
    </row>
    <row r="20" spans="1:14" ht="15.75">
      <c r="A20">
        <v>10</v>
      </c>
      <c r="B20" s="21">
        <f>$C$2*$C$3*A20</f>
        <v>100</v>
      </c>
      <c r="C20" s="21">
        <f t="shared" si="2"/>
        <v>200</v>
      </c>
      <c r="D20" s="21">
        <f t="shared" si="3"/>
        <v>33.33333333333334</v>
      </c>
      <c r="E20" s="21">
        <f t="shared" si="4"/>
        <v>66.66666666666666</v>
      </c>
      <c r="F20" s="21">
        <f t="shared" si="5"/>
        <v>75</v>
      </c>
      <c r="G20" s="21">
        <f t="shared" si="6"/>
        <v>133.33333333333334</v>
      </c>
      <c r="H20" s="21">
        <f t="shared" si="1"/>
        <v>66.66666666666669</v>
      </c>
      <c r="I20" s="32">
        <f t="shared" si="7"/>
        <v>200.00000000000003</v>
      </c>
      <c r="J20" s="21">
        <f t="shared" si="8"/>
        <v>33.333333333333314</v>
      </c>
      <c r="L20" s="28">
        <f t="shared" si="0"/>
        <v>6.666666666666668</v>
      </c>
      <c r="N20">
        <v>10</v>
      </c>
    </row>
    <row r="21" spans="1:14" ht="15.75">
      <c r="A21" s="28">
        <v>11</v>
      </c>
      <c r="B21" s="28">
        <f>$C$2*$C$3*A21</f>
        <v>110</v>
      </c>
      <c r="C21" s="30">
        <f t="shared" si="2"/>
        <v>210</v>
      </c>
      <c r="D21" s="28">
        <f t="shared" si="3"/>
        <v>35.48387096774192</v>
      </c>
      <c r="E21" s="28">
        <f t="shared" si="4"/>
        <v>74.51612903225808</v>
      </c>
      <c r="F21" s="28">
        <f t="shared" si="5"/>
        <v>73.80952380952381</v>
      </c>
      <c r="G21" s="28">
        <f t="shared" si="6"/>
        <v>135.48387096774192</v>
      </c>
      <c r="H21" s="28">
        <f t="shared" si="1"/>
        <v>74.51612903225805</v>
      </c>
      <c r="I21" s="31">
        <f t="shared" si="7"/>
        <v>209.99999999999997</v>
      </c>
      <c r="J21" s="28">
        <f t="shared" si="8"/>
        <v>35.48387096774195</v>
      </c>
      <c r="K21" s="28"/>
      <c r="L21" s="28">
        <f t="shared" si="0"/>
        <v>6.774193548387096</v>
      </c>
      <c r="M21" s="28"/>
      <c r="N21" s="28">
        <v>11</v>
      </c>
    </row>
    <row r="22" spans="1:14" ht="15.75">
      <c r="A22">
        <v>12</v>
      </c>
      <c r="B22" s="21">
        <f>$C$2*$C$3*A22</f>
        <v>120</v>
      </c>
      <c r="C22" s="21">
        <f t="shared" si="2"/>
        <v>220</v>
      </c>
      <c r="D22" s="21">
        <f t="shared" si="3"/>
        <v>37.5</v>
      </c>
      <c r="E22" s="21">
        <f t="shared" si="4"/>
        <v>82.5</v>
      </c>
      <c r="F22" s="21">
        <f t="shared" si="5"/>
        <v>72.72727272727272</v>
      </c>
      <c r="G22" s="21">
        <f t="shared" si="6"/>
        <v>137.5</v>
      </c>
      <c r="H22" s="21">
        <f t="shared" si="1"/>
        <v>82.5</v>
      </c>
      <c r="I22" s="32">
        <f t="shared" si="7"/>
        <v>220</v>
      </c>
      <c r="J22" s="21">
        <f t="shared" si="8"/>
        <v>37.5</v>
      </c>
      <c r="L22" s="28">
        <f t="shared" si="0"/>
        <v>6.875</v>
      </c>
      <c r="N22">
        <v>12</v>
      </c>
    </row>
    <row r="23" spans="1:14" ht="15.75">
      <c r="A23" s="28">
        <v>13</v>
      </c>
      <c r="B23" s="28">
        <f>$C$2*$C$3*A23</f>
        <v>130</v>
      </c>
      <c r="C23" s="30">
        <f t="shared" si="2"/>
        <v>230</v>
      </c>
      <c r="D23" s="28">
        <f t="shared" si="3"/>
        <v>39.39393939393938</v>
      </c>
      <c r="E23" s="28">
        <f t="shared" si="4"/>
        <v>90.60606060606062</v>
      </c>
      <c r="F23" s="28">
        <f t="shared" si="5"/>
        <v>71.73913043478261</v>
      </c>
      <c r="G23" s="28">
        <f t="shared" si="6"/>
        <v>139.39393939393938</v>
      </c>
      <c r="H23" s="28">
        <f t="shared" si="1"/>
        <v>90.6060606060606</v>
      </c>
      <c r="I23" s="31">
        <f t="shared" si="7"/>
        <v>229.99999999999997</v>
      </c>
      <c r="J23" s="28">
        <f t="shared" si="8"/>
        <v>39.393939393939405</v>
      </c>
      <c r="K23" s="28"/>
      <c r="L23" s="28">
        <f t="shared" si="0"/>
        <v>6.969696969696969</v>
      </c>
      <c r="M23" s="28"/>
      <c r="N23" s="28">
        <v>13</v>
      </c>
    </row>
    <row r="24" spans="1:14" ht="15.75">
      <c r="A24">
        <v>14</v>
      </c>
      <c r="B24" s="21">
        <f>$C$2*$C$3*A24</f>
        <v>140</v>
      </c>
      <c r="C24" s="21">
        <f t="shared" si="2"/>
        <v>240</v>
      </c>
      <c r="D24" s="21">
        <f t="shared" si="3"/>
        <v>41.176470588235304</v>
      </c>
      <c r="E24" s="21">
        <f t="shared" si="4"/>
        <v>98.8235294117647</v>
      </c>
      <c r="F24" s="21">
        <f t="shared" si="5"/>
        <v>70.83333333333333</v>
      </c>
      <c r="G24" s="21">
        <f t="shared" si="6"/>
        <v>141.1764705882353</v>
      </c>
      <c r="H24" s="21">
        <f t="shared" si="1"/>
        <v>98.82352941176471</v>
      </c>
      <c r="I24" s="32">
        <f t="shared" si="7"/>
        <v>240</v>
      </c>
      <c r="J24" s="21">
        <f t="shared" si="8"/>
        <v>41.17647058823529</v>
      </c>
      <c r="L24" s="28">
        <f t="shared" si="0"/>
        <v>7.058823529411765</v>
      </c>
      <c r="N24">
        <v>14</v>
      </c>
    </row>
    <row r="25" spans="1:14" ht="15.75">
      <c r="A25" s="28">
        <v>15</v>
      </c>
      <c r="B25" s="28">
        <f>$C$2*$C$3*A25</f>
        <v>150</v>
      </c>
      <c r="C25" s="30">
        <f t="shared" si="2"/>
        <v>250</v>
      </c>
      <c r="D25" s="28">
        <f t="shared" si="3"/>
        <v>42.85714285714286</v>
      </c>
      <c r="E25" s="28">
        <f t="shared" si="4"/>
        <v>107.14285714285714</v>
      </c>
      <c r="F25" s="28">
        <f t="shared" si="5"/>
        <v>70</v>
      </c>
      <c r="G25" s="28">
        <f t="shared" si="6"/>
        <v>142.85714285714286</v>
      </c>
      <c r="H25" s="28">
        <f t="shared" si="1"/>
        <v>107.14285714285715</v>
      </c>
      <c r="I25" s="31">
        <f t="shared" si="7"/>
        <v>250</v>
      </c>
      <c r="J25" s="28">
        <f t="shared" si="8"/>
        <v>42.85714285714285</v>
      </c>
      <c r="K25" s="28"/>
      <c r="L25" s="28">
        <f t="shared" si="0"/>
        <v>7.142857142857143</v>
      </c>
      <c r="M25" s="28"/>
      <c r="N25" s="28">
        <v>15</v>
      </c>
    </row>
    <row r="26" spans="1:14" ht="15.75">
      <c r="A26">
        <v>16</v>
      </c>
      <c r="B26" s="21">
        <f>$C$2*$C$3*A26</f>
        <v>160</v>
      </c>
      <c r="C26" s="21">
        <f t="shared" si="2"/>
        <v>260</v>
      </c>
      <c r="D26" s="21">
        <f t="shared" si="3"/>
        <v>44.44444444444443</v>
      </c>
      <c r="E26" s="21">
        <f t="shared" si="4"/>
        <v>115.55555555555557</v>
      </c>
      <c r="F26" s="21">
        <f t="shared" si="5"/>
        <v>69.23076923076923</v>
      </c>
      <c r="G26" s="21">
        <f t="shared" si="6"/>
        <v>144.44444444444443</v>
      </c>
      <c r="H26" s="21">
        <f t="shared" si="1"/>
        <v>115.55555555555554</v>
      </c>
      <c r="I26" s="32">
        <f t="shared" si="7"/>
        <v>260</v>
      </c>
      <c r="J26" s="21">
        <f t="shared" si="8"/>
        <v>44.44444444444446</v>
      </c>
      <c r="L26" s="28">
        <f t="shared" si="0"/>
        <v>7.222222222222221</v>
      </c>
      <c r="N26">
        <v>16</v>
      </c>
    </row>
    <row r="27" spans="1:14" ht="15.75">
      <c r="A27" s="28">
        <v>17</v>
      </c>
      <c r="B27" s="28">
        <f>$C$2*$C$3*A27</f>
        <v>170</v>
      </c>
      <c r="C27" s="30">
        <f t="shared" si="2"/>
        <v>270</v>
      </c>
      <c r="D27" s="28">
        <f t="shared" si="3"/>
        <v>45.94594594594594</v>
      </c>
      <c r="E27" s="28">
        <f t="shared" si="4"/>
        <v>124.05405405405406</v>
      </c>
      <c r="F27" s="28">
        <f t="shared" si="5"/>
        <v>68.51851851851852</v>
      </c>
      <c r="G27" s="28">
        <f t="shared" si="6"/>
        <v>145.94594594594594</v>
      </c>
      <c r="H27" s="28">
        <f t="shared" si="1"/>
        <v>124.05405405405405</v>
      </c>
      <c r="I27" s="31">
        <f t="shared" si="7"/>
        <v>270</v>
      </c>
      <c r="J27" s="28">
        <f t="shared" si="8"/>
        <v>45.94594594594595</v>
      </c>
      <c r="K27" s="28"/>
      <c r="L27" s="28">
        <f t="shared" si="0"/>
        <v>7.297297297297297</v>
      </c>
      <c r="M27" s="28"/>
      <c r="N27" s="28">
        <v>17</v>
      </c>
    </row>
    <row r="28" spans="1:14" ht="15.75">
      <c r="A28">
        <v>18</v>
      </c>
      <c r="B28" s="21">
        <f>$C$2*$C$3*A28</f>
        <v>180</v>
      </c>
      <c r="C28" s="21">
        <f t="shared" si="2"/>
        <v>280</v>
      </c>
      <c r="D28" s="21">
        <f t="shared" si="3"/>
        <v>47.36842105263159</v>
      </c>
      <c r="E28" s="21">
        <f t="shared" si="4"/>
        <v>132.6315789473684</v>
      </c>
      <c r="F28" s="21">
        <f t="shared" si="5"/>
        <v>67.85714285714286</v>
      </c>
      <c r="G28" s="21">
        <f t="shared" si="6"/>
        <v>147.3684210526316</v>
      </c>
      <c r="H28" s="21">
        <f t="shared" si="1"/>
        <v>132.63157894736844</v>
      </c>
      <c r="I28" s="32">
        <f t="shared" si="7"/>
        <v>280</v>
      </c>
      <c r="J28" s="21">
        <f t="shared" si="8"/>
        <v>47.36842105263156</v>
      </c>
      <c r="L28" s="28">
        <f t="shared" si="0"/>
        <v>7.36842105263158</v>
      </c>
      <c r="N28">
        <v>18</v>
      </c>
    </row>
    <row r="29" spans="1:14" ht="15.75">
      <c r="A29" s="28">
        <v>19</v>
      </c>
      <c r="B29" s="28">
        <f>$C$2*$C$3*A29</f>
        <v>190</v>
      </c>
      <c r="C29" s="30">
        <f t="shared" si="2"/>
        <v>290</v>
      </c>
      <c r="D29" s="28">
        <f t="shared" si="3"/>
        <v>48.71794871794873</v>
      </c>
      <c r="E29" s="28">
        <f t="shared" si="4"/>
        <v>141.28205128205127</v>
      </c>
      <c r="F29" s="28">
        <f t="shared" si="5"/>
        <v>67.24137931034483</v>
      </c>
      <c r="G29" s="28">
        <f t="shared" si="6"/>
        <v>148.71794871794873</v>
      </c>
      <c r="H29" s="28">
        <f t="shared" si="1"/>
        <v>141.2820512820513</v>
      </c>
      <c r="I29" s="31">
        <f t="shared" si="7"/>
        <v>290</v>
      </c>
      <c r="J29" s="28">
        <f t="shared" si="8"/>
        <v>48.7179487179487</v>
      </c>
      <c r="K29" s="28"/>
      <c r="L29" s="28">
        <f t="shared" si="0"/>
        <v>7.435897435897437</v>
      </c>
      <c r="M29" s="28"/>
      <c r="N29" s="28">
        <v>19</v>
      </c>
    </row>
    <row r="30" spans="1:14" ht="15.75">
      <c r="A30">
        <v>20</v>
      </c>
      <c r="B30" s="21">
        <f>$C$2*$C$3*A30</f>
        <v>200</v>
      </c>
      <c r="C30" s="21">
        <f t="shared" si="2"/>
        <v>300</v>
      </c>
      <c r="D30" s="21">
        <f t="shared" si="3"/>
        <v>50</v>
      </c>
      <c r="E30" s="21">
        <f t="shared" si="4"/>
        <v>150</v>
      </c>
      <c r="F30" s="21">
        <f t="shared" si="5"/>
        <v>66.66666666666667</v>
      </c>
      <c r="G30" s="21">
        <f t="shared" si="6"/>
        <v>150</v>
      </c>
      <c r="H30" s="21">
        <f t="shared" si="1"/>
        <v>150</v>
      </c>
      <c r="I30" s="32">
        <f t="shared" si="7"/>
        <v>300</v>
      </c>
      <c r="J30" s="21">
        <f t="shared" si="8"/>
        <v>50</v>
      </c>
      <c r="L30" s="28">
        <f t="shared" si="0"/>
        <v>7.5</v>
      </c>
      <c r="N30">
        <v>20</v>
      </c>
    </row>
    <row r="31" spans="1:14" ht="15.75">
      <c r="A31" s="28">
        <v>21</v>
      </c>
      <c r="B31" s="28">
        <f>$C$2*$C$3*A31</f>
        <v>210</v>
      </c>
      <c r="C31" s="30">
        <f t="shared" si="2"/>
        <v>310</v>
      </c>
      <c r="D31" s="28">
        <f t="shared" si="3"/>
        <v>51.21951219512195</v>
      </c>
      <c r="E31" s="28">
        <f t="shared" si="4"/>
        <v>158.78048780487805</v>
      </c>
      <c r="F31" s="28">
        <f t="shared" si="5"/>
        <v>66.1290322580645</v>
      </c>
      <c r="G31" s="28">
        <f t="shared" si="6"/>
        <v>151.21951219512195</v>
      </c>
      <c r="H31" s="28">
        <f t="shared" si="1"/>
        <v>158.78048780487805</v>
      </c>
      <c r="I31" s="31">
        <f t="shared" si="7"/>
        <v>310</v>
      </c>
      <c r="J31" s="28">
        <f t="shared" si="8"/>
        <v>51.21951219512195</v>
      </c>
      <c r="K31" s="28"/>
      <c r="L31" s="28">
        <f t="shared" si="0"/>
        <v>7.560975609756098</v>
      </c>
      <c r="M31" s="28"/>
      <c r="N31" s="28">
        <v>21</v>
      </c>
    </row>
    <row r="32" spans="1:14" ht="15.75">
      <c r="A32">
        <v>22</v>
      </c>
      <c r="B32" s="21">
        <f>$C$2*$C$3*A32</f>
        <v>220</v>
      </c>
      <c r="C32" s="21">
        <f t="shared" si="2"/>
        <v>320</v>
      </c>
      <c r="D32" s="21">
        <f t="shared" si="3"/>
        <v>52.38095238095238</v>
      </c>
      <c r="E32" s="21">
        <f t="shared" si="4"/>
        <v>167.61904761904762</v>
      </c>
      <c r="F32" s="21">
        <f t="shared" si="5"/>
        <v>65.625</v>
      </c>
      <c r="G32" s="21">
        <f t="shared" si="6"/>
        <v>152.38095238095238</v>
      </c>
      <c r="H32" s="21">
        <f t="shared" si="1"/>
        <v>167.61904761904762</v>
      </c>
      <c r="I32" s="32">
        <f t="shared" si="7"/>
        <v>320</v>
      </c>
      <c r="J32" s="21">
        <f t="shared" si="8"/>
        <v>52.38095238095238</v>
      </c>
      <c r="L32" s="28">
        <f t="shared" si="0"/>
        <v>7.6190476190476195</v>
      </c>
      <c r="N32">
        <v>22</v>
      </c>
    </row>
    <row r="33" spans="1:14" ht="15.75">
      <c r="A33" s="28">
        <v>23</v>
      </c>
      <c r="B33" s="28">
        <f>$C$2*$C$3*A33</f>
        <v>230</v>
      </c>
      <c r="C33" s="30">
        <f t="shared" si="2"/>
        <v>330</v>
      </c>
      <c r="D33" s="28">
        <f t="shared" si="3"/>
        <v>53.48837209302323</v>
      </c>
      <c r="E33" s="28">
        <f t="shared" si="4"/>
        <v>176.51162790697677</v>
      </c>
      <c r="F33" s="28">
        <f t="shared" si="5"/>
        <v>65.15151515151516</v>
      </c>
      <c r="G33" s="28">
        <f t="shared" si="6"/>
        <v>153.48837209302323</v>
      </c>
      <c r="H33" s="28">
        <f t="shared" si="1"/>
        <v>176.51162790697674</v>
      </c>
      <c r="I33" s="31">
        <f t="shared" si="7"/>
        <v>330</v>
      </c>
      <c r="J33" s="28">
        <f t="shared" si="8"/>
        <v>53.48837209302326</v>
      </c>
      <c r="K33" s="28"/>
      <c r="L33" s="28">
        <f t="shared" si="0"/>
        <v>7.674418604651162</v>
      </c>
      <c r="M33" s="28"/>
      <c r="N33" s="28">
        <v>23</v>
      </c>
    </row>
    <row r="34" spans="1:14" ht="15.75">
      <c r="A34">
        <v>24</v>
      </c>
      <c r="B34" s="21">
        <f>$C$2*$C$3*A34</f>
        <v>240</v>
      </c>
      <c r="C34" s="21">
        <f t="shared" si="2"/>
        <v>340</v>
      </c>
      <c r="D34" s="21">
        <f t="shared" si="3"/>
        <v>54.54545454545456</v>
      </c>
      <c r="E34" s="21">
        <f t="shared" si="4"/>
        <v>185.45454545454544</v>
      </c>
      <c r="F34" s="21">
        <f t="shared" si="5"/>
        <v>64.70588235294117</v>
      </c>
      <c r="G34" s="21">
        <f t="shared" si="6"/>
        <v>154.54545454545456</v>
      </c>
      <c r="H34" s="21">
        <f t="shared" si="1"/>
        <v>185.4545454545455</v>
      </c>
      <c r="I34" s="32">
        <f t="shared" si="7"/>
        <v>340.00000000000006</v>
      </c>
      <c r="J34" s="21">
        <f t="shared" si="8"/>
        <v>54.545454545454504</v>
      </c>
      <c r="L34" s="28">
        <f t="shared" si="0"/>
        <v>7.727272727272728</v>
      </c>
      <c r="N34">
        <v>24</v>
      </c>
    </row>
    <row r="35" spans="1:14" ht="15.75">
      <c r="A35" s="28">
        <v>25</v>
      </c>
      <c r="B35" s="28">
        <f>$C$2*$C$3*A35</f>
        <v>250</v>
      </c>
      <c r="C35" s="30">
        <f t="shared" si="2"/>
        <v>350</v>
      </c>
      <c r="D35" s="28">
        <f t="shared" si="3"/>
        <v>55.55555555555554</v>
      </c>
      <c r="E35" s="28">
        <f t="shared" si="4"/>
        <v>194.44444444444446</v>
      </c>
      <c r="F35" s="28">
        <f t="shared" si="5"/>
        <v>64.28571428571429</v>
      </c>
      <c r="G35" s="28">
        <f t="shared" si="6"/>
        <v>155.55555555555554</v>
      </c>
      <c r="H35" s="28">
        <f t="shared" si="1"/>
        <v>194.44444444444443</v>
      </c>
      <c r="I35" s="31">
        <f t="shared" si="7"/>
        <v>350</v>
      </c>
      <c r="J35" s="28">
        <f t="shared" si="8"/>
        <v>55.55555555555557</v>
      </c>
      <c r="K35" s="28"/>
      <c r="L35" s="28">
        <f t="shared" si="0"/>
        <v>7.777777777777778</v>
      </c>
      <c r="M35" s="28"/>
      <c r="N35" s="28">
        <v>25</v>
      </c>
    </row>
    <row r="36" spans="1:14" ht="15.75">
      <c r="A36">
        <v>26</v>
      </c>
      <c r="B36" s="21">
        <f>$C$2*$C$3*A36</f>
        <v>260</v>
      </c>
      <c r="C36" s="21">
        <f t="shared" si="2"/>
        <v>360</v>
      </c>
      <c r="D36" s="21">
        <f t="shared" si="3"/>
        <v>56.52173913043478</v>
      </c>
      <c r="E36" s="21">
        <f t="shared" si="4"/>
        <v>203.47826086956522</v>
      </c>
      <c r="F36" s="21">
        <f t="shared" si="5"/>
        <v>63.88888888888888</v>
      </c>
      <c r="G36" s="21">
        <f t="shared" si="6"/>
        <v>156.52173913043478</v>
      </c>
      <c r="H36" s="21">
        <f t="shared" si="1"/>
        <v>203.47826086956522</v>
      </c>
      <c r="I36" s="32">
        <f t="shared" si="7"/>
        <v>360</v>
      </c>
      <c r="J36" s="21">
        <f t="shared" si="8"/>
        <v>56.52173913043478</v>
      </c>
      <c r="L36" s="28">
        <f t="shared" si="0"/>
        <v>7.826086956521739</v>
      </c>
      <c r="N36">
        <v>26</v>
      </c>
    </row>
    <row r="37" spans="1:14" ht="15.75">
      <c r="A37" s="28">
        <v>27</v>
      </c>
      <c r="B37" s="28">
        <f>$C$2*$C$3*A37</f>
        <v>270</v>
      </c>
      <c r="C37" s="30">
        <f t="shared" si="2"/>
        <v>370</v>
      </c>
      <c r="D37" s="28">
        <f t="shared" si="3"/>
        <v>57.446808510638306</v>
      </c>
      <c r="E37" s="28">
        <f t="shared" si="4"/>
        <v>212.5531914893617</v>
      </c>
      <c r="F37" s="28">
        <f t="shared" si="5"/>
        <v>63.51351351351351</v>
      </c>
      <c r="G37" s="28">
        <f t="shared" si="6"/>
        <v>157.4468085106383</v>
      </c>
      <c r="H37" s="28">
        <f t="shared" si="1"/>
        <v>212.55319148936172</v>
      </c>
      <c r="I37" s="31">
        <f t="shared" si="7"/>
        <v>370</v>
      </c>
      <c r="J37" s="28">
        <f t="shared" si="8"/>
        <v>57.44680851063828</v>
      </c>
      <c r="K37" s="28"/>
      <c r="L37" s="28">
        <f t="shared" si="0"/>
        <v>7.872340425531916</v>
      </c>
      <c r="M37" s="28"/>
      <c r="N37" s="28">
        <v>27</v>
      </c>
    </row>
    <row r="38" spans="1:14" ht="15.75">
      <c r="A38">
        <v>28</v>
      </c>
      <c r="B38" s="21">
        <f>$C$2*$C$3*A38</f>
        <v>280</v>
      </c>
      <c r="C38" s="21">
        <f t="shared" si="2"/>
        <v>380</v>
      </c>
      <c r="D38" s="21">
        <f t="shared" si="3"/>
        <v>58.333333333333314</v>
      </c>
      <c r="E38" s="21">
        <f t="shared" si="4"/>
        <v>221.66666666666669</v>
      </c>
      <c r="F38" s="21">
        <f t="shared" si="5"/>
        <v>63.15789473684211</v>
      </c>
      <c r="G38" s="21">
        <f t="shared" si="6"/>
        <v>158.33333333333331</v>
      </c>
      <c r="H38" s="21">
        <f t="shared" si="1"/>
        <v>221.66666666666666</v>
      </c>
      <c r="I38" s="32">
        <f t="shared" si="7"/>
        <v>380</v>
      </c>
      <c r="J38" s="21">
        <f t="shared" si="8"/>
        <v>58.33333333333334</v>
      </c>
      <c r="L38" s="28">
        <f t="shared" si="0"/>
        <v>7.916666666666666</v>
      </c>
      <c r="N38">
        <v>28</v>
      </c>
    </row>
    <row r="39" spans="1:14" ht="15.75">
      <c r="A39" s="28">
        <v>29</v>
      </c>
      <c r="B39" s="28">
        <f>$C$2*$C$3*A39</f>
        <v>290</v>
      </c>
      <c r="C39" s="30">
        <f t="shared" si="2"/>
        <v>390</v>
      </c>
      <c r="D39" s="28">
        <f t="shared" si="3"/>
        <v>59.18367346938777</v>
      </c>
      <c r="E39" s="28">
        <f t="shared" si="4"/>
        <v>230.81632653061223</v>
      </c>
      <c r="F39" s="28">
        <f t="shared" si="5"/>
        <v>62.820512820512825</v>
      </c>
      <c r="G39" s="28">
        <f t="shared" si="6"/>
        <v>159.18367346938777</v>
      </c>
      <c r="H39" s="28">
        <f t="shared" si="1"/>
        <v>230.8163265306123</v>
      </c>
      <c r="I39" s="31">
        <f t="shared" si="7"/>
        <v>390.00000000000006</v>
      </c>
      <c r="J39" s="28">
        <f t="shared" si="8"/>
        <v>59.18367346938771</v>
      </c>
      <c r="K39" s="28"/>
      <c r="L39" s="28">
        <f t="shared" si="0"/>
        <v>7.959183673469389</v>
      </c>
      <c r="M39" s="28"/>
      <c r="N39" s="28">
        <v>29</v>
      </c>
    </row>
    <row r="40" spans="1:14" ht="15.75">
      <c r="A40">
        <v>30</v>
      </c>
      <c r="B40" s="21">
        <f>$C$2*$C$3*A40</f>
        <v>300</v>
      </c>
      <c r="C40" s="21">
        <f t="shared" si="2"/>
        <v>400</v>
      </c>
      <c r="D40" s="21">
        <f t="shared" si="3"/>
        <v>60</v>
      </c>
      <c r="E40" s="21">
        <f t="shared" si="4"/>
        <v>240</v>
      </c>
      <c r="F40" s="21">
        <f t="shared" si="5"/>
        <v>62.5</v>
      </c>
      <c r="G40" s="21">
        <f t="shared" si="6"/>
        <v>160</v>
      </c>
      <c r="H40" s="21">
        <f t="shared" si="1"/>
        <v>240</v>
      </c>
      <c r="I40" s="32">
        <f t="shared" si="7"/>
        <v>400</v>
      </c>
      <c r="J40" s="21">
        <f t="shared" si="8"/>
        <v>60</v>
      </c>
      <c r="L40" s="28">
        <f t="shared" si="0"/>
        <v>8</v>
      </c>
      <c r="N40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200" zoomScaleNormal="200" workbookViewId="0" topLeftCell="A1">
      <selection activeCell="H27" sqref="H27"/>
    </sheetView>
  </sheetViews>
  <sheetFormatPr defaultColWidth="11.00390625" defaultRowHeight="15.75"/>
  <cols>
    <col min="1" max="1" width="3.375" style="0" customWidth="1"/>
    <col min="2" max="2" width="13.375" style="0" customWidth="1"/>
    <col min="3" max="3" width="15.625" style="0" customWidth="1"/>
    <col min="4" max="4" width="22.00390625" style="0" customWidth="1"/>
    <col min="5" max="5" width="14.00390625" style="0" customWidth="1"/>
    <col min="6" max="6" width="24.00390625" style="0" customWidth="1"/>
    <col min="7" max="7" width="27.625" style="0" customWidth="1"/>
    <col min="8" max="8" width="13.25390625" style="0" customWidth="1"/>
    <col min="9" max="9" width="7.75390625" style="0" customWidth="1"/>
    <col min="14" max="14" width="12.25390625" style="0" customWidth="1"/>
    <col min="15" max="15" width="15.625" style="0" customWidth="1"/>
    <col min="16" max="16" width="18.00390625" style="0" customWidth="1"/>
  </cols>
  <sheetData>
    <row r="1" spans="1:6" ht="15.75">
      <c r="A1" s="1"/>
      <c r="B1" s="2"/>
      <c r="C1" s="2" t="s">
        <v>7</v>
      </c>
      <c r="D1" s="2" t="s">
        <v>8</v>
      </c>
      <c r="E1" s="2" t="s">
        <v>9</v>
      </c>
      <c r="F1" s="2" t="s">
        <v>10</v>
      </c>
    </row>
    <row r="2" spans="1:6" ht="15.75">
      <c r="A2" s="1"/>
      <c r="B2" s="2"/>
      <c r="C2" s="2" t="s">
        <v>11</v>
      </c>
      <c r="D2" s="2"/>
      <c r="E2" s="2"/>
      <c r="F2" s="2"/>
    </row>
    <row r="3" spans="1:6" ht="15.75">
      <c r="A3" s="1"/>
      <c r="B3" s="2"/>
      <c r="C3" s="2" t="s">
        <v>12</v>
      </c>
      <c r="D3" s="2"/>
      <c r="E3" s="2"/>
      <c r="F3" s="2"/>
    </row>
    <row r="4" spans="1:6" ht="15.75">
      <c r="A4" s="1"/>
      <c r="B4" s="3" t="s">
        <v>13</v>
      </c>
      <c r="C4" s="2" t="s">
        <v>14</v>
      </c>
      <c r="D4" s="4">
        <f>100*(1+0.1)/(1+0.05)</f>
        <v>104.76190476190477</v>
      </c>
      <c r="E4" s="2">
        <f>100/D4</f>
        <v>0.9545454545454545</v>
      </c>
      <c r="F4" s="2">
        <f>100/E4</f>
        <v>104.76190476190477</v>
      </c>
    </row>
    <row r="5" spans="1:6" ht="15.75">
      <c r="A5" s="1"/>
      <c r="B5" s="3" t="s">
        <v>15</v>
      </c>
      <c r="C5" s="2"/>
      <c r="D5" s="4">
        <f>100*(1+0.1)/(1+0.2)</f>
        <v>91.66666666666669</v>
      </c>
      <c r="E5" s="2">
        <f>100/D5</f>
        <v>1.0909090909090906</v>
      </c>
      <c r="F5" s="2">
        <f>100/E5</f>
        <v>91.66666666666669</v>
      </c>
    </row>
    <row r="6" spans="1:3" ht="15.75">
      <c r="A6" s="1"/>
      <c r="B6" t="s">
        <v>16</v>
      </c>
      <c r="C6" t="s">
        <v>17</v>
      </c>
    </row>
    <row r="7" spans="1:2" ht="15.75">
      <c r="A7" s="1"/>
      <c r="B7" s="5">
        <f>105*0.05</f>
        <v>5.25</v>
      </c>
    </row>
    <row r="8" spans="1:3" ht="15.75">
      <c r="A8" s="1"/>
      <c r="B8" t="s">
        <v>18</v>
      </c>
      <c r="C8" t="s">
        <v>11</v>
      </c>
    </row>
    <row r="9" spans="1:3" ht="15.75">
      <c r="A9" s="1"/>
      <c r="B9" t="s">
        <v>19</v>
      </c>
      <c r="C9" t="s">
        <v>20</v>
      </c>
    </row>
    <row r="10" spans="1:6" ht="15.75">
      <c r="A10" s="1"/>
      <c r="B10" s="2"/>
      <c r="C10" s="2" t="s">
        <v>7</v>
      </c>
      <c r="D10" s="2" t="s">
        <v>21</v>
      </c>
      <c r="E10" s="2" t="s">
        <v>9</v>
      </c>
      <c r="F10" s="2" t="s">
        <v>10</v>
      </c>
    </row>
    <row r="11" spans="1:6" ht="15.75">
      <c r="A11" s="1"/>
      <c r="B11" s="2"/>
      <c r="C11" s="2" t="s">
        <v>11</v>
      </c>
      <c r="D11" s="2"/>
      <c r="E11" s="2"/>
      <c r="F11" s="2"/>
    </row>
    <row r="12" spans="1:6" ht="15.75">
      <c r="A12" s="1"/>
      <c r="B12" s="2"/>
      <c r="C12" s="2" t="s">
        <v>12</v>
      </c>
      <c r="D12" s="2"/>
      <c r="E12" s="2"/>
      <c r="F12" s="2"/>
    </row>
    <row r="13" spans="1:6" ht="15.75">
      <c r="A13" s="1"/>
      <c r="B13" s="3" t="s">
        <v>13</v>
      </c>
      <c r="C13" s="2" t="s">
        <v>14</v>
      </c>
      <c r="D13" s="4">
        <f>100*(1+0.1)/(1+0.05)</f>
        <v>104.76190476190477</v>
      </c>
      <c r="E13" s="2">
        <f>100/D13</f>
        <v>0.9545454545454545</v>
      </c>
      <c r="F13" s="2">
        <f>100/E13</f>
        <v>104.76190476190477</v>
      </c>
    </row>
    <row r="14" spans="1:6" ht="15.75">
      <c r="A14" s="1"/>
      <c r="B14" s="3" t="s">
        <v>15</v>
      </c>
      <c r="C14" s="2"/>
      <c r="D14" s="4">
        <f>100*(1+0.1)/(1+0.2)</f>
        <v>91.66666666666669</v>
      </c>
      <c r="E14" s="2">
        <f>100/D14</f>
        <v>1.0909090909090906</v>
      </c>
      <c r="F14" s="2">
        <f>100/E14</f>
        <v>91.66666666666669</v>
      </c>
    </row>
    <row r="15" spans="1:2" ht="15.75">
      <c r="A15" s="1"/>
      <c r="B15" t="s">
        <v>22</v>
      </c>
    </row>
    <row r="16" spans="1:6" ht="15.75">
      <c r="A16" s="1"/>
      <c r="B16">
        <v>100</v>
      </c>
      <c r="C16" t="s">
        <v>23</v>
      </c>
      <c r="D16" t="s">
        <v>16</v>
      </c>
      <c r="E16" t="s">
        <v>24</v>
      </c>
      <c r="F16" t="s">
        <v>25</v>
      </c>
    </row>
    <row r="17" spans="1:6" ht="15.75">
      <c r="A17" s="1"/>
      <c r="B17" t="s">
        <v>26</v>
      </c>
      <c r="C17">
        <v>100</v>
      </c>
      <c r="D17">
        <v>10</v>
      </c>
      <c r="E17">
        <f>C17+D17</f>
        <v>110</v>
      </c>
      <c r="F17">
        <f>E17-B16</f>
        <v>10</v>
      </c>
    </row>
    <row r="18" spans="1:6" ht="15.75">
      <c r="A18" s="1"/>
      <c r="B18" t="s">
        <v>27</v>
      </c>
      <c r="C18">
        <v>100</v>
      </c>
      <c r="D18">
        <v>20</v>
      </c>
      <c r="E18">
        <f>C18+D18</f>
        <v>120</v>
      </c>
      <c r="F18">
        <f>E18-B16</f>
        <v>20</v>
      </c>
    </row>
    <row r="19" spans="1:6" ht="15.75">
      <c r="A19" s="1"/>
      <c r="B19" t="s">
        <v>28</v>
      </c>
      <c r="C19">
        <v>100</v>
      </c>
      <c r="D19">
        <v>200</v>
      </c>
      <c r="E19">
        <f>C19+D19</f>
        <v>300</v>
      </c>
      <c r="F19">
        <f>E19-B16</f>
        <v>200</v>
      </c>
    </row>
    <row r="20" spans="1:6" ht="15.75">
      <c r="A20" s="1"/>
      <c r="B20" t="s">
        <v>29</v>
      </c>
      <c r="C20">
        <v>100</v>
      </c>
      <c r="D20">
        <v>300</v>
      </c>
      <c r="E20">
        <f>C20+D20</f>
        <v>400</v>
      </c>
      <c r="F20">
        <f>E20-B16</f>
        <v>300</v>
      </c>
    </row>
    <row r="21" spans="1:8" ht="15.75">
      <c r="A21" s="1"/>
      <c r="G21" s="19"/>
      <c r="H21" s="19" t="s">
        <v>30</v>
      </c>
    </row>
    <row r="22" spans="1:8" ht="15.75">
      <c r="A22" s="1"/>
      <c r="B22" t="s">
        <v>31</v>
      </c>
      <c r="C22">
        <f>D13</f>
        <v>104.76190476190477</v>
      </c>
      <c r="D22">
        <f>C22*5/100</f>
        <v>5.238095238095238</v>
      </c>
      <c r="E22">
        <f>C22+D22</f>
        <v>110.00000000000001</v>
      </c>
      <c r="F22">
        <f>E22-B16</f>
        <v>10.000000000000014</v>
      </c>
      <c r="G22" s="19"/>
      <c r="H22" s="19"/>
    </row>
    <row r="23" spans="1:8" ht="15.75">
      <c r="A23" s="1"/>
      <c r="B23" t="s">
        <v>32</v>
      </c>
      <c r="C23">
        <f>D13</f>
        <v>104.76190476190477</v>
      </c>
      <c r="D23">
        <f>D22*2</f>
        <v>10.476190476190476</v>
      </c>
      <c r="E23">
        <f>C23+D23</f>
        <v>115.23809523809526</v>
      </c>
      <c r="F23">
        <f>E23-B16</f>
        <v>15.238095238095255</v>
      </c>
      <c r="G23" s="19">
        <f>F23+H23</f>
        <v>20.00000000000003</v>
      </c>
      <c r="H23" s="19">
        <f>1*C22-B16</f>
        <v>4.761904761904773</v>
      </c>
    </row>
    <row r="24" spans="1:8" ht="15.75">
      <c r="A24" s="1"/>
      <c r="B24" t="s">
        <v>33</v>
      </c>
      <c r="C24">
        <f>D13</f>
        <v>104.76190476190477</v>
      </c>
      <c r="D24">
        <f>D22*20</f>
        <v>104.76190476190476</v>
      </c>
      <c r="E24">
        <f>C24+D24</f>
        <v>209.52380952380952</v>
      </c>
      <c r="F24">
        <f>E24-B16</f>
        <v>109.52380952380952</v>
      </c>
      <c r="G24" s="19">
        <f>F24+H24</f>
        <v>200.00000000000023</v>
      </c>
      <c r="H24" s="19">
        <f>19*(C24-B16)</f>
        <v>90.4761904761907</v>
      </c>
    </row>
    <row r="25" spans="1:8" ht="15.75">
      <c r="A25" s="1"/>
      <c r="B25" t="s">
        <v>34</v>
      </c>
      <c r="C25">
        <f>D13</f>
        <v>104.76190476190477</v>
      </c>
      <c r="D25">
        <f>D22*30</f>
        <v>157.14285714285714</v>
      </c>
      <c r="E25">
        <f>C25+D25</f>
        <v>261.9047619047619</v>
      </c>
      <c r="F25">
        <f>E25-B16</f>
        <v>161.90476190476193</v>
      </c>
      <c r="G25" s="19">
        <f>F25+H25</f>
        <v>300.00000000000034</v>
      </c>
      <c r="H25" s="19">
        <f>29*(C25-B16)</f>
        <v>138.09523809523841</v>
      </c>
    </row>
    <row r="26" s="21" customFormat="1" ht="15.75"/>
    <row r="27" spans="1:9" ht="15.75">
      <c r="A27" s="1"/>
      <c r="B27" s="6" t="s">
        <v>34</v>
      </c>
      <c r="C27" s="6">
        <v>160</v>
      </c>
      <c r="D27" s="6">
        <f>C27*0.05*30</f>
        <v>240</v>
      </c>
      <c r="E27" s="6">
        <f>C27+D27</f>
        <v>400</v>
      </c>
      <c r="F27" s="6">
        <f>E27-B16</f>
        <v>300</v>
      </c>
      <c r="G27" s="6" t="s">
        <v>35</v>
      </c>
      <c r="H27" s="6">
        <f>100/C27</f>
        <v>0.625</v>
      </c>
      <c r="I27" s="20">
        <f>100/H27</f>
        <v>160</v>
      </c>
    </row>
    <row r="28" spans="2:9" s="21" customFormat="1" ht="15.75">
      <c r="B28" s="22"/>
      <c r="C28" s="22"/>
      <c r="D28" s="22"/>
      <c r="E28" s="22"/>
      <c r="F28" s="22"/>
      <c r="G28" s="22"/>
      <c r="H28" s="22"/>
      <c r="I28" s="23"/>
    </row>
    <row r="29" spans="1:9" ht="15.75">
      <c r="A29" s="1"/>
      <c r="B29" s="2"/>
      <c r="C29" s="2" t="s">
        <v>7</v>
      </c>
      <c r="D29" s="2" t="s">
        <v>21</v>
      </c>
      <c r="E29" s="2" t="s">
        <v>9</v>
      </c>
      <c r="F29" s="2" t="s">
        <v>10</v>
      </c>
      <c r="G29" s="1" t="s">
        <v>36</v>
      </c>
      <c r="H29" t="s">
        <v>37</v>
      </c>
      <c r="I29" s="2" t="s">
        <v>63</v>
      </c>
    </row>
    <row r="30" spans="1:8" ht="15.75">
      <c r="A30" s="1"/>
      <c r="B30" s="2"/>
      <c r="C30" s="2" t="s">
        <v>11</v>
      </c>
      <c r="D30" s="2"/>
      <c r="E30" s="2"/>
      <c r="F30" s="2"/>
      <c r="G30" t="s">
        <v>38</v>
      </c>
      <c r="H30" s="7" t="s">
        <v>39</v>
      </c>
    </row>
    <row r="31" spans="1:6" ht="15.75">
      <c r="A31" s="1"/>
      <c r="B31" s="2"/>
      <c r="C31" s="2" t="s">
        <v>12</v>
      </c>
      <c r="D31" s="2"/>
      <c r="E31" s="2"/>
      <c r="F31" s="2"/>
    </row>
    <row r="32" spans="1:8" ht="15.75">
      <c r="A32" s="1"/>
      <c r="B32" s="3" t="s">
        <v>13</v>
      </c>
      <c r="C32" s="2" t="s">
        <v>36</v>
      </c>
      <c r="D32" s="4">
        <f>100*(1+0.1)/(1+0.05)</f>
        <v>104.76190476190477</v>
      </c>
      <c r="E32" s="2">
        <f>100/D32</f>
        <v>0.9545454545454545</v>
      </c>
      <c r="F32" s="2">
        <f>100/E32</f>
        <v>104.76190476190477</v>
      </c>
      <c r="G32" s="25" t="s">
        <v>62</v>
      </c>
      <c r="H32" s="26"/>
    </row>
    <row r="33" spans="1:8" ht="15.75">
      <c r="A33" s="1"/>
      <c r="B33" s="3" t="s">
        <v>15</v>
      </c>
      <c r="C33" s="2"/>
      <c r="D33" s="4">
        <f>100*(1+0.1)/(1+0.2)</f>
        <v>91.66666666666669</v>
      </c>
      <c r="E33" s="2">
        <f>100/D33</f>
        <v>1.0909090909090906</v>
      </c>
      <c r="F33" s="2">
        <f>100/E33</f>
        <v>91.66666666666669</v>
      </c>
      <c r="G33" s="26" t="s">
        <v>40</v>
      </c>
      <c r="H33" s="26">
        <f>100*(1+0.1*30)/(1+0.05*30)</f>
        <v>160</v>
      </c>
    </row>
    <row r="34" spans="1:8" ht="15.75">
      <c r="A34" s="1"/>
      <c r="H34" s="20">
        <f>100/160</f>
        <v>0.625</v>
      </c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workbookViewId="0" topLeftCell="A1">
      <selection activeCell="A1" sqref="A1"/>
    </sheetView>
  </sheetViews>
  <sheetFormatPr defaultColWidth="11.00390625" defaultRowHeight="15.75"/>
  <cols>
    <col min="1" max="1" width="3.375" style="0" customWidth="1"/>
    <col min="2" max="2" width="12.25390625" style="0" customWidth="1"/>
    <col min="3" max="3" width="10.75390625" style="0" customWidth="1"/>
    <col min="4" max="4" width="2.75390625" style="0" customWidth="1"/>
    <col min="6" max="6" width="8.375" style="0" customWidth="1"/>
    <col min="7" max="8" width="7.75390625" style="0" customWidth="1"/>
  </cols>
  <sheetData>
    <row r="1" spans="1:10" ht="31.5">
      <c r="A1" s="1">
        <v>1</v>
      </c>
      <c r="B1" s="8" t="s">
        <v>41</v>
      </c>
      <c r="C1" s="9" t="s">
        <v>42</v>
      </c>
      <c r="D1" s="9"/>
      <c r="E1" s="10" t="s">
        <v>43</v>
      </c>
      <c r="F1" s="10" t="s">
        <v>44</v>
      </c>
      <c r="G1" s="11" t="s">
        <v>45</v>
      </c>
      <c r="H1" s="11" t="s">
        <v>44</v>
      </c>
      <c r="I1" t="s">
        <v>46</v>
      </c>
      <c r="J1" t="s">
        <v>47</v>
      </c>
    </row>
    <row r="2" spans="1:10" ht="31.5">
      <c r="A2" s="1"/>
      <c r="B2" s="12" t="s">
        <v>48</v>
      </c>
      <c r="C2" s="13">
        <v>100</v>
      </c>
      <c r="D2" s="13"/>
      <c r="E2" s="5">
        <f>F2+(F6-C6)</f>
        <v>95</v>
      </c>
      <c r="F2" s="13">
        <v>100</v>
      </c>
      <c r="G2" s="5">
        <f>H2+(H6-C6)</f>
        <v>110</v>
      </c>
      <c r="H2" s="13">
        <v>100</v>
      </c>
      <c r="I2" s="14">
        <f>100*F3/E2</f>
        <v>0.05263157894736842</v>
      </c>
      <c r="J2" s="14">
        <f>100*H3/G2</f>
        <v>0.18181818181818182</v>
      </c>
    </row>
    <row r="3" spans="1:11" ht="15.75">
      <c r="A3" s="1"/>
      <c r="B3" t="s">
        <v>49</v>
      </c>
      <c r="C3" s="13">
        <v>0.1</v>
      </c>
      <c r="D3" s="13"/>
      <c r="E3" s="5">
        <f>100*F6/E2</f>
        <v>5.2631578947368425</v>
      </c>
      <c r="F3" s="13">
        <v>0.05</v>
      </c>
      <c r="H3" s="13">
        <v>0.2</v>
      </c>
      <c r="I3" t="s">
        <v>50</v>
      </c>
      <c r="J3" t="s">
        <v>51</v>
      </c>
      <c r="K3" s="5">
        <f>E2*E3/100</f>
        <v>5.000000000000001</v>
      </c>
    </row>
    <row r="4" spans="1:8" ht="15.75">
      <c r="A4" s="1"/>
      <c r="B4" t="s">
        <v>52</v>
      </c>
      <c r="C4" s="15">
        <v>0.1</v>
      </c>
      <c r="D4" s="15"/>
      <c r="E4" s="16">
        <f>E3*E2/100</f>
        <v>5.000000000000001</v>
      </c>
      <c r="F4" s="15">
        <v>0.05</v>
      </c>
      <c r="G4" s="14"/>
      <c r="H4" s="15">
        <v>0.2</v>
      </c>
    </row>
    <row r="5" spans="1:8" ht="31.5">
      <c r="A5" s="1"/>
      <c r="B5" s="17" t="s">
        <v>53</v>
      </c>
      <c r="C5" s="18">
        <f>C2</f>
        <v>100</v>
      </c>
      <c r="D5" s="18"/>
      <c r="E5" s="18"/>
      <c r="F5" s="18">
        <f>F2</f>
        <v>100</v>
      </c>
      <c r="G5" s="18"/>
      <c r="H5" s="18">
        <f>H2</f>
        <v>100</v>
      </c>
    </row>
    <row r="6" spans="1:8" ht="15.75">
      <c r="A6" s="1"/>
      <c r="B6" t="s">
        <v>54</v>
      </c>
      <c r="C6" s="5">
        <f>C2*C3*A1</f>
        <v>10</v>
      </c>
      <c r="F6" s="5">
        <f>F2*F3*A1</f>
        <v>5</v>
      </c>
      <c r="H6" s="5">
        <f>H2*H3*A1</f>
        <v>20</v>
      </c>
    </row>
    <row r="7" spans="1:8" ht="15.75">
      <c r="A7" s="1"/>
      <c r="B7" t="s">
        <v>55</v>
      </c>
      <c r="C7">
        <v>0</v>
      </c>
      <c r="F7" s="5">
        <f>F6-C6</f>
        <v>-5</v>
      </c>
      <c r="H7" s="5">
        <f>H6-C6</f>
        <v>10</v>
      </c>
    </row>
    <row r="8" spans="1:8" ht="15.75">
      <c r="A8" s="1"/>
      <c r="B8" t="s">
        <v>56</v>
      </c>
      <c r="C8">
        <v>0</v>
      </c>
      <c r="F8" s="5">
        <f>F2-E2</f>
        <v>5</v>
      </c>
      <c r="H8" s="5">
        <f>H2-G2</f>
        <v>-10</v>
      </c>
    </row>
    <row r="9" spans="1:8" ht="31.5">
      <c r="A9" s="1"/>
      <c r="B9" s="12" t="s">
        <v>57</v>
      </c>
      <c r="C9" s="5">
        <f>C5+C6</f>
        <v>110</v>
      </c>
      <c r="F9" s="5">
        <f>F5+F6+F2-E2</f>
        <v>110</v>
      </c>
      <c r="H9" s="5">
        <f>H5+H6+H2-G2</f>
        <v>110</v>
      </c>
    </row>
    <row r="10" spans="1:2" ht="15.75">
      <c r="A10" s="1"/>
      <c r="B10" s="12"/>
    </row>
    <row r="11" spans="1:8" ht="31.5">
      <c r="A11" s="1">
        <v>10</v>
      </c>
      <c r="B11" s="8" t="s">
        <v>58</v>
      </c>
      <c r="C11" s="9" t="s">
        <v>42</v>
      </c>
      <c r="D11" s="9"/>
      <c r="E11" s="10" t="s">
        <v>43</v>
      </c>
      <c r="F11" s="10" t="s">
        <v>44</v>
      </c>
      <c r="G11" s="11" t="s">
        <v>45</v>
      </c>
      <c r="H11" s="11" t="s">
        <v>44</v>
      </c>
    </row>
    <row r="12" spans="1:10" ht="31.5">
      <c r="A12" s="1"/>
      <c r="B12" s="12" t="s">
        <v>48</v>
      </c>
      <c r="C12" s="13">
        <v>100</v>
      </c>
      <c r="D12" s="13"/>
      <c r="E12" s="5">
        <f>F12+(F16-C16)</f>
        <v>50</v>
      </c>
      <c r="F12" s="13">
        <v>100</v>
      </c>
      <c r="G12" s="5">
        <f>H12+(H16-C16)</f>
        <v>200</v>
      </c>
      <c r="H12" s="13">
        <v>100</v>
      </c>
      <c r="I12" s="14">
        <f>100*F13/E12</f>
        <v>0.1</v>
      </c>
      <c r="J12" s="14">
        <f>100*H13/G12</f>
        <v>0.1</v>
      </c>
    </row>
    <row r="13" spans="1:8" ht="15.75">
      <c r="A13" s="1"/>
      <c r="B13" t="s">
        <v>49</v>
      </c>
      <c r="C13" s="13">
        <v>0.1</v>
      </c>
      <c r="D13" s="13"/>
      <c r="F13" s="13">
        <v>0.05</v>
      </c>
      <c r="H13" s="13">
        <v>0.2</v>
      </c>
    </row>
    <row r="14" spans="1:8" ht="15.75">
      <c r="A14" s="1"/>
      <c r="B14" t="s">
        <v>52</v>
      </c>
      <c r="C14" s="15">
        <v>0.1</v>
      </c>
      <c r="D14" s="15"/>
      <c r="E14" s="14"/>
      <c r="F14" s="15">
        <v>0.05</v>
      </c>
      <c r="G14" s="14"/>
      <c r="H14" s="15">
        <v>0.2</v>
      </c>
    </row>
    <row r="15" spans="1:8" ht="31.5">
      <c r="A15" s="1"/>
      <c r="B15" s="17" t="s">
        <v>59</v>
      </c>
      <c r="C15" s="18">
        <f>C12</f>
        <v>100</v>
      </c>
      <c r="D15" s="18"/>
      <c r="E15" s="18"/>
      <c r="F15" s="18">
        <f>F12</f>
        <v>100</v>
      </c>
      <c r="G15" s="18"/>
      <c r="H15" s="18">
        <f>H12</f>
        <v>100</v>
      </c>
    </row>
    <row r="16" spans="1:8" ht="15.75">
      <c r="A16" s="1"/>
      <c r="B16" t="s">
        <v>54</v>
      </c>
      <c r="C16" s="5">
        <f>C12*C13*A11</f>
        <v>100</v>
      </c>
      <c r="F16" s="5">
        <f>F12*F13*A11</f>
        <v>50</v>
      </c>
      <c r="H16" s="5">
        <f>H12*H13*A11</f>
        <v>200</v>
      </c>
    </row>
    <row r="17" spans="1:8" ht="15.75">
      <c r="A17" s="1"/>
      <c r="B17" t="s">
        <v>55</v>
      </c>
      <c r="C17">
        <v>0</v>
      </c>
      <c r="F17" s="5">
        <f>F16-C16</f>
        <v>-50</v>
      </c>
      <c r="H17" s="5">
        <f>H16-C16</f>
        <v>100</v>
      </c>
    </row>
    <row r="18" spans="1:8" ht="15.75">
      <c r="A18" s="1"/>
      <c r="B18" t="s">
        <v>56</v>
      </c>
      <c r="C18">
        <v>0</v>
      </c>
      <c r="F18" s="5">
        <f>F12-E12</f>
        <v>50</v>
      </c>
      <c r="H18" s="5">
        <f>H12-G12</f>
        <v>-100</v>
      </c>
    </row>
    <row r="19" spans="1:8" ht="31.5">
      <c r="A19" s="1"/>
      <c r="B19" s="12" t="s">
        <v>57</v>
      </c>
      <c r="C19" s="5">
        <f>C15+C16</f>
        <v>200</v>
      </c>
      <c r="F19" s="5">
        <f>F15+F16+F12-E12</f>
        <v>200</v>
      </c>
      <c r="H19" s="5">
        <f>H15+H16+H12-G12</f>
        <v>200</v>
      </c>
    </row>
    <row r="20" spans="1:2" ht="15.75">
      <c r="A20" s="1"/>
      <c r="B20" s="12"/>
    </row>
    <row r="21" spans="1:8" ht="31.5">
      <c r="A21" s="1">
        <v>30</v>
      </c>
      <c r="B21" s="8" t="s">
        <v>60</v>
      </c>
      <c r="C21" s="9" t="s">
        <v>42</v>
      </c>
      <c r="D21" s="9"/>
      <c r="E21" s="10" t="s">
        <v>43</v>
      </c>
      <c r="F21" s="10" t="s">
        <v>44</v>
      </c>
      <c r="G21" s="11" t="s">
        <v>45</v>
      </c>
      <c r="H21" s="11" t="s">
        <v>44</v>
      </c>
    </row>
    <row r="22" spans="1:10" ht="31.5">
      <c r="A22" s="1"/>
      <c r="B22" s="12" t="s">
        <v>48</v>
      </c>
      <c r="C22" s="13">
        <v>100</v>
      </c>
      <c r="D22" s="13"/>
      <c r="E22" s="5">
        <f>F22+(F26-C26)</f>
        <v>-50</v>
      </c>
      <c r="F22" s="13">
        <v>100</v>
      </c>
      <c r="G22" s="5">
        <f>H22+(H26-C26)</f>
        <v>400</v>
      </c>
      <c r="H22" s="13">
        <v>100</v>
      </c>
      <c r="I22" s="14">
        <f>100*F23/E22</f>
        <v>-0.1</v>
      </c>
      <c r="J22" s="14">
        <f>100*H23/G22</f>
        <v>0.05</v>
      </c>
    </row>
    <row r="23" spans="1:8" ht="15.75">
      <c r="A23" s="1"/>
      <c r="B23" t="s">
        <v>49</v>
      </c>
      <c r="C23" s="13">
        <v>0.1</v>
      </c>
      <c r="D23" s="13"/>
      <c r="F23" s="13">
        <v>0.05</v>
      </c>
      <c r="H23" s="13">
        <v>0.2</v>
      </c>
    </row>
    <row r="24" spans="1:8" ht="15.75">
      <c r="A24" s="1"/>
      <c r="B24" t="s">
        <v>52</v>
      </c>
      <c r="C24" s="15">
        <v>0.1</v>
      </c>
      <c r="D24" s="15"/>
      <c r="E24" s="14"/>
      <c r="F24" s="15">
        <v>0.05</v>
      </c>
      <c r="G24" s="14"/>
      <c r="H24" s="15">
        <v>0.2</v>
      </c>
    </row>
    <row r="25" spans="1:8" ht="31.5">
      <c r="A25" s="1"/>
      <c r="B25" s="17" t="s">
        <v>61</v>
      </c>
      <c r="C25" s="18">
        <f>C22</f>
        <v>100</v>
      </c>
      <c r="D25" s="18"/>
      <c r="E25" s="18"/>
      <c r="F25" s="18">
        <f>F22</f>
        <v>100</v>
      </c>
      <c r="G25" s="18"/>
      <c r="H25" s="18">
        <f>H22</f>
        <v>100</v>
      </c>
    </row>
    <row r="26" spans="1:8" ht="15.75">
      <c r="A26" s="1"/>
      <c r="B26" t="s">
        <v>54</v>
      </c>
      <c r="C26" s="5">
        <f>C22*C23*A21</f>
        <v>300</v>
      </c>
      <c r="F26" s="5">
        <f>F22*F23*A21</f>
        <v>150</v>
      </c>
      <c r="H26" s="5">
        <f>H22*H23*A21</f>
        <v>600</v>
      </c>
    </row>
    <row r="27" spans="1:8" ht="15.75">
      <c r="A27" s="1"/>
      <c r="B27" t="s">
        <v>55</v>
      </c>
      <c r="C27">
        <v>0</v>
      </c>
      <c r="F27" s="5">
        <f>F26-C26</f>
        <v>-150</v>
      </c>
      <c r="H27" s="5">
        <f>H26-C26</f>
        <v>300</v>
      </c>
    </row>
    <row r="28" spans="1:8" ht="15.75">
      <c r="A28" s="1"/>
      <c r="B28" t="s">
        <v>56</v>
      </c>
      <c r="C28">
        <v>0</v>
      </c>
      <c r="F28" s="5">
        <f>F22-E22</f>
        <v>150</v>
      </c>
      <c r="H28" s="5">
        <f>H22-G22</f>
        <v>-300</v>
      </c>
    </row>
    <row r="29" spans="1:8" ht="31.5">
      <c r="A29" s="1"/>
      <c r="B29" s="12" t="s">
        <v>57</v>
      </c>
      <c r="C29" s="5">
        <f>C25+C26</f>
        <v>400</v>
      </c>
      <c r="F29" s="5">
        <f>F25+F26+F22-E22</f>
        <v>400</v>
      </c>
      <c r="H29" s="5">
        <f>H25+H26+H22-G22</f>
        <v>400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mac</cp:lastModifiedBy>
  <cp:lastPrinted>2020-01-21T06:24:25Z</cp:lastPrinted>
  <dcterms:created xsi:type="dcterms:W3CDTF">2020-02-11T15:31:57Z</dcterms:created>
  <cp:category/>
  <cp:version/>
  <cp:contentType/>
  <cp:contentStatus/>
</cp:coreProperties>
</file>